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130"/>
  </bookViews>
  <sheets>
    <sheet name="общая" sheetId="1" r:id="rId1"/>
    <sheet name="024" sheetId="2" state="hidden" r:id="rId2"/>
    <sheet name="052" sheetId="3" state="hidden" r:id="rId3"/>
    <sheet name="Лист1" sheetId="4" state="hidden" r:id="rId4"/>
  </sheets>
  <definedNames>
    <definedName name="_xlnm._FilterDatabase" localSheetId="0" hidden="1">общая!#REF!</definedName>
    <definedName name="А80" localSheetId="0">#REF!</definedName>
    <definedName name="А80">#REF!</definedName>
    <definedName name="АТ53" localSheetId="0">#REF!</definedName>
    <definedName name="АТ53">#REF!</definedName>
    <definedName name="В27" localSheetId="0">#REF!</definedName>
    <definedName name="В27">#REF!</definedName>
    <definedName name="В33" localSheetId="0">#REF!</definedName>
    <definedName name="В33">#REF!</definedName>
    <definedName name="_xlnm.Print_Titles" localSheetId="0">общая!$A:$A,общая!$13:$17</definedName>
    <definedName name="_xlnm.Print_Area" localSheetId="0">общая!$A$1:$AF$107</definedName>
  </definedNames>
  <calcPr calcId="144525"/>
</workbook>
</file>

<file path=xl/calcChain.xml><?xml version="1.0" encoding="utf-8"?>
<calcChain xmlns="http://schemas.openxmlformats.org/spreadsheetml/2006/main">
  <c r="O31" i="1" l="1"/>
  <c r="O18" i="1" l="1"/>
  <c r="B26" i="2" l="1"/>
  <c r="F59" i="3" l="1"/>
  <c r="H59" i="3"/>
  <c r="I59" i="3"/>
  <c r="J59" i="3"/>
  <c r="K59" i="3"/>
  <c r="L59" i="3"/>
  <c r="R59" i="3"/>
  <c r="S59" i="3"/>
  <c r="T59" i="3"/>
  <c r="U59" i="3"/>
  <c r="V59" i="3"/>
  <c r="W59" i="3"/>
  <c r="X59" i="3"/>
  <c r="Y59" i="3"/>
  <c r="Z59" i="3"/>
  <c r="AA59" i="3"/>
  <c r="AB59" i="3"/>
  <c r="AC59" i="3"/>
  <c r="B59" i="3"/>
  <c r="F49" i="3"/>
  <c r="H49" i="3"/>
  <c r="I49" i="3"/>
  <c r="J49" i="3"/>
  <c r="K49" i="3"/>
  <c r="L49" i="3"/>
  <c r="R49" i="3"/>
  <c r="S49" i="3"/>
  <c r="T49" i="3"/>
  <c r="U49" i="3"/>
  <c r="V49" i="3"/>
  <c r="W49" i="3"/>
  <c r="X49" i="3"/>
  <c r="Y49" i="3"/>
  <c r="Z49" i="3"/>
  <c r="AA49" i="3"/>
  <c r="AB49" i="3"/>
  <c r="AC49" i="3"/>
  <c r="F47" i="3"/>
  <c r="H47" i="3"/>
  <c r="I47" i="3"/>
  <c r="J47" i="3"/>
  <c r="K47" i="3"/>
  <c r="L47" i="3"/>
  <c r="R47" i="3"/>
  <c r="S47" i="3"/>
  <c r="T47" i="3"/>
  <c r="U47" i="3"/>
  <c r="V47" i="3"/>
  <c r="W47" i="3"/>
  <c r="X47" i="3"/>
  <c r="Y47" i="3"/>
  <c r="Z47" i="3"/>
  <c r="AA47" i="3"/>
  <c r="AB47" i="3"/>
  <c r="AC47" i="3"/>
  <c r="B47" i="3"/>
  <c r="F41" i="3"/>
  <c r="F60" i="3" s="1"/>
  <c r="I41" i="3"/>
  <c r="I60" i="3" s="1"/>
  <c r="J41" i="3"/>
  <c r="J60" i="3" s="1"/>
  <c r="K41" i="3"/>
  <c r="K60" i="3" s="1"/>
  <c r="L41" i="3"/>
  <c r="L60" i="3" s="1"/>
  <c r="S41" i="3"/>
  <c r="S60" i="3" s="1"/>
  <c r="T41" i="3"/>
  <c r="T60" i="3" s="1"/>
  <c r="U41" i="3"/>
  <c r="U60" i="3" s="1"/>
  <c r="V41" i="3"/>
  <c r="V60" i="3" s="1"/>
  <c r="W41" i="3"/>
  <c r="W60" i="3" s="1"/>
  <c r="X41" i="3"/>
  <c r="X60" i="3" s="1"/>
  <c r="Y41" i="3"/>
  <c r="Y60" i="3" s="1"/>
  <c r="Z41" i="3"/>
  <c r="Z60" i="3" s="1"/>
  <c r="AA41" i="3"/>
  <c r="AA60" i="3" s="1"/>
  <c r="AB41" i="3"/>
  <c r="AB60" i="3" s="1"/>
  <c r="AC41" i="3"/>
  <c r="AC60" i="3" s="1"/>
  <c r="F62" i="2"/>
  <c r="H62" i="2"/>
  <c r="I62" i="2"/>
  <c r="J62" i="2"/>
  <c r="K62" i="2"/>
  <c r="L62" i="2"/>
  <c r="R62" i="2"/>
  <c r="S62" i="2"/>
  <c r="T62" i="2"/>
  <c r="U62" i="2"/>
  <c r="V62" i="2"/>
  <c r="W62" i="2"/>
  <c r="X62" i="2"/>
  <c r="Y62" i="2"/>
  <c r="Z62" i="2"/>
  <c r="AA62" i="2"/>
  <c r="AB62" i="2"/>
  <c r="AC62" i="2"/>
  <c r="B62" i="2"/>
  <c r="F54" i="2"/>
  <c r="H54" i="2"/>
  <c r="I54" i="2"/>
  <c r="J54" i="2"/>
  <c r="K54" i="2"/>
  <c r="L54" i="2"/>
  <c r="R54" i="2"/>
  <c r="S54" i="2"/>
  <c r="T54" i="2"/>
  <c r="U54" i="2"/>
  <c r="V54" i="2"/>
  <c r="W54" i="2"/>
  <c r="X54" i="2"/>
  <c r="Y54" i="2"/>
  <c r="Z54" i="2"/>
  <c r="AA54" i="2"/>
  <c r="AB54" i="2"/>
  <c r="AC54" i="2"/>
  <c r="B54" i="2"/>
  <c r="F51" i="2"/>
  <c r="H51" i="2"/>
  <c r="I51" i="2"/>
  <c r="J51" i="2"/>
  <c r="K51" i="2"/>
  <c r="L51" i="2"/>
  <c r="R51" i="2"/>
  <c r="S51" i="2"/>
  <c r="T51" i="2"/>
  <c r="U51" i="2"/>
  <c r="V51" i="2"/>
  <c r="W51" i="2"/>
  <c r="X51" i="2"/>
  <c r="Y51" i="2"/>
  <c r="Z51" i="2"/>
  <c r="AA51" i="2"/>
  <c r="AB51" i="2"/>
  <c r="AC51" i="2"/>
  <c r="B51" i="2"/>
  <c r="F45" i="2"/>
  <c r="I45" i="2"/>
  <c r="J45" i="2"/>
  <c r="K45" i="2"/>
  <c r="L45" i="2"/>
  <c r="S45" i="2"/>
  <c r="T45" i="2"/>
  <c r="U45" i="2"/>
  <c r="V45" i="2"/>
  <c r="W45" i="2"/>
  <c r="X45" i="2"/>
  <c r="Y45" i="2"/>
  <c r="Z45" i="2"/>
  <c r="AA45" i="2"/>
  <c r="AB45" i="2"/>
  <c r="AC45" i="2"/>
  <c r="B45" i="2"/>
  <c r="F26" i="2"/>
  <c r="I26" i="2"/>
  <c r="J26" i="2"/>
  <c r="K26" i="2"/>
  <c r="L26" i="2"/>
  <c r="S26" i="2"/>
  <c r="T26" i="2"/>
  <c r="U26" i="2"/>
  <c r="V26" i="2"/>
  <c r="X26" i="2"/>
  <c r="Y26" i="2"/>
  <c r="Z26" i="2"/>
  <c r="AA26" i="2"/>
  <c r="AB26" i="2"/>
  <c r="AC26" i="2"/>
  <c r="G46" i="3"/>
  <c r="M46" i="3" s="1"/>
  <c r="N46" i="3" s="1"/>
  <c r="AF46" i="3" s="1"/>
  <c r="P45" i="3"/>
  <c r="Q45" i="3" s="1"/>
  <c r="G45" i="3"/>
  <c r="G44" i="3"/>
  <c r="P44" i="3" s="1"/>
  <c r="Q44" i="3" s="1"/>
  <c r="P43" i="3"/>
  <c r="Q43" i="3" s="1"/>
  <c r="M43" i="3"/>
  <c r="N43" i="3" s="1"/>
  <c r="AF43" i="3" s="1"/>
  <c r="G43" i="3"/>
  <c r="G42" i="3"/>
  <c r="M42" i="3" s="1"/>
  <c r="N42" i="3" s="1"/>
  <c r="AF42" i="3" s="1"/>
  <c r="P42" i="3" l="1"/>
  <c r="P46" i="3"/>
  <c r="Q46" i="3" s="1"/>
  <c r="G47" i="3"/>
  <c r="AD45" i="3"/>
  <c r="AE45" i="3" s="1"/>
  <c r="AD43" i="3"/>
  <c r="AE43" i="3" s="1"/>
  <c r="AG43" i="3" s="1"/>
  <c r="AD44" i="3"/>
  <c r="AE44" i="3" s="1"/>
  <c r="AG44" i="3" s="1"/>
  <c r="AD46" i="3"/>
  <c r="AE46" i="3" s="1"/>
  <c r="AG46" i="3" s="1"/>
  <c r="N45" i="3"/>
  <c r="AF45" i="3" s="1"/>
  <c r="M44" i="3"/>
  <c r="M47" i="3" s="1"/>
  <c r="N44" i="3"/>
  <c r="AF44" i="3" s="1"/>
  <c r="AF47" i="3" s="1"/>
  <c r="M45" i="3"/>
  <c r="N47" i="3" l="1"/>
  <c r="AG45" i="3"/>
  <c r="Q42" i="3"/>
  <c r="P47" i="3"/>
  <c r="G58" i="3"/>
  <c r="M58" i="3" s="1"/>
  <c r="N58" i="3" s="1"/>
  <c r="AF58" i="3" s="1"/>
  <c r="E99" i="1"/>
  <c r="Q47" i="3" l="1"/>
  <c r="AD42" i="3"/>
  <c r="AD47" i="3" s="1"/>
  <c r="P58" i="3"/>
  <c r="Q58" i="3" s="1"/>
  <c r="AD58" i="3" s="1"/>
  <c r="AE58" i="3" s="1"/>
  <c r="AG58" i="3" s="1"/>
  <c r="P21" i="3"/>
  <c r="P43" i="2"/>
  <c r="P21" i="2"/>
  <c r="AE42" i="3" l="1"/>
  <c r="O24" i="1"/>
  <c r="AG42" i="3" l="1"/>
  <c r="AG47" i="3" s="1"/>
  <c r="AE47" i="3"/>
  <c r="F91" i="1"/>
  <c r="G60" i="2"/>
  <c r="M60" i="2" s="1"/>
  <c r="G57" i="3"/>
  <c r="M57" i="3" s="1"/>
  <c r="P44" i="2"/>
  <c r="Q44" i="2" s="1"/>
  <c r="G44" i="2"/>
  <c r="G55" i="2"/>
  <c r="B41" i="3"/>
  <c r="B60" i="3" s="1"/>
  <c r="B49" i="3"/>
  <c r="G56" i="3"/>
  <c r="P56" i="3" s="1"/>
  <c r="Q56" i="3" s="1"/>
  <c r="AD56" i="3" s="1"/>
  <c r="AE56" i="3" s="1"/>
  <c r="G55" i="3"/>
  <c r="P55" i="3" s="1"/>
  <c r="Q55" i="3" s="1"/>
  <c r="G54" i="3"/>
  <c r="G53" i="3"/>
  <c r="M53" i="3" s="1"/>
  <c r="G52" i="3"/>
  <c r="P52" i="3" s="1"/>
  <c r="Q52" i="3" s="1"/>
  <c r="G51" i="3"/>
  <c r="G50" i="3"/>
  <c r="G48" i="3"/>
  <c r="P40" i="3"/>
  <c r="Q40" i="3" s="1"/>
  <c r="G40" i="3"/>
  <c r="H40" i="3" s="1"/>
  <c r="M40" i="3" s="1"/>
  <c r="P39" i="3"/>
  <c r="Q39" i="3" s="1"/>
  <c r="R39" i="3" s="1"/>
  <c r="G39" i="3"/>
  <c r="P38" i="3"/>
  <c r="Q38" i="3" s="1"/>
  <c r="G38" i="3"/>
  <c r="H38" i="3" s="1"/>
  <c r="M38" i="3" s="1"/>
  <c r="N38" i="3" s="1"/>
  <c r="AF38" i="3" s="1"/>
  <c r="P37" i="3"/>
  <c r="Q37" i="3" s="1"/>
  <c r="R37" i="3" s="1"/>
  <c r="G37" i="3"/>
  <c r="P36" i="3"/>
  <c r="Q36" i="3" s="1"/>
  <c r="G36" i="3"/>
  <c r="P35" i="3"/>
  <c r="Q35" i="3" s="1"/>
  <c r="R35" i="3" s="1"/>
  <c r="G35" i="3"/>
  <c r="P34" i="3"/>
  <c r="Q34" i="3" s="1"/>
  <c r="G34" i="3"/>
  <c r="H34" i="3" s="1"/>
  <c r="P33" i="3"/>
  <c r="Q33" i="3" s="1"/>
  <c r="R33" i="3" s="1"/>
  <c r="G33" i="3"/>
  <c r="P32" i="3"/>
  <c r="Q32" i="3" s="1"/>
  <c r="G32" i="3"/>
  <c r="P31" i="3"/>
  <c r="Q31" i="3" s="1"/>
  <c r="G31" i="3"/>
  <c r="H31" i="3" s="1"/>
  <c r="M31" i="3" s="1"/>
  <c r="P30" i="3"/>
  <c r="Q30" i="3" s="1"/>
  <c r="R30" i="3" s="1"/>
  <c r="G30" i="3"/>
  <c r="H30" i="3" s="1"/>
  <c r="P29" i="3"/>
  <c r="G29" i="3"/>
  <c r="P28" i="3"/>
  <c r="Q28" i="3" s="1"/>
  <c r="R28" i="3" s="1"/>
  <c r="G28" i="3"/>
  <c r="P27" i="3"/>
  <c r="Q27" i="3" s="1"/>
  <c r="R27" i="3" s="1"/>
  <c r="G27" i="3"/>
  <c r="H27" i="3" s="1"/>
  <c r="P26" i="3"/>
  <c r="Q26" i="3" s="1"/>
  <c r="R26" i="3" s="1"/>
  <c r="AD26" i="3" s="1"/>
  <c r="G26" i="3"/>
  <c r="H26" i="3" s="1"/>
  <c r="P25" i="3"/>
  <c r="Q25" i="3" s="1"/>
  <c r="G25" i="3"/>
  <c r="P24" i="3"/>
  <c r="Q24" i="3" s="1"/>
  <c r="G24" i="3"/>
  <c r="H24" i="3" s="1"/>
  <c r="P23" i="3"/>
  <c r="Q23" i="3" s="1"/>
  <c r="G23" i="3"/>
  <c r="H23" i="3" s="1"/>
  <c r="M23" i="3" s="1"/>
  <c r="P22" i="3"/>
  <c r="Q22" i="3" s="1"/>
  <c r="G22" i="3"/>
  <c r="H22" i="3" s="1"/>
  <c r="Q21" i="3"/>
  <c r="G21" i="3"/>
  <c r="H21" i="3" s="1"/>
  <c r="M21" i="3" s="1"/>
  <c r="P20" i="3"/>
  <c r="Q20" i="3" s="1"/>
  <c r="G20" i="3"/>
  <c r="H20" i="3" s="1"/>
  <c r="M20" i="3" s="1"/>
  <c r="P19" i="3"/>
  <c r="Q19" i="3" s="1"/>
  <c r="G19" i="3"/>
  <c r="H19" i="3" s="1"/>
  <c r="P18" i="3"/>
  <c r="Q18" i="3" s="1"/>
  <c r="R18" i="3" s="1"/>
  <c r="G18" i="3"/>
  <c r="G61" i="2"/>
  <c r="P61" i="2" s="1"/>
  <c r="Q61" i="2" s="1"/>
  <c r="AD61" i="2" s="1"/>
  <c r="G59" i="2"/>
  <c r="M59" i="2" s="1"/>
  <c r="G58" i="2"/>
  <c r="G57" i="2"/>
  <c r="M57" i="2" s="1"/>
  <c r="N57" i="2" s="1"/>
  <c r="AF57" i="2" s="1"/>
  <c r="G56" i="2"/>
  <c r="M56" i="2" s="1"/>
  <c r="G53" i="2"/>
  <c r="P53" i="2" s="1"/>
  <c r="Q53" i="2" s="1"/>
  <c r="AD53" i="2" s="1"/>
  <c r="AE53" i="2" s="1"/>
  <c r="G52" i="2"/>
  <c r="G54" i="2" s="1"/>
  <c r="G50" i="2"/>
  <c r="P50" i="2" s="1"/>
  <c r="Q50" i="2" s="1"/>
  <c r="AD50" i="2" s="1"/>
  <c r="G49" i="2"/>
  <c r="P49" i="2" s="1"/>
  <c r="Q49" i="2" s="1"/>
  <c r="G48" i="2"/>
  <c r="G47" i="2"/>
  <c r="P47" i="2" s="1"/>
  <c r="Q47" i="2" s="1"/>
  <c r="G46" i="2"/>
  <c r="G51" i="2" s="1"/>
  <c r="Q43" i="2"/>
  <c r="G43" i="2"/>
  <c r="H43" i="2" s="1"/>
  <c r="P42" i="2"/>
  <c r="Q42" i="2" s="1"/>
  <c r="R42" i="2" s="1"/>
  <c r="G42" i="2"/>
  <c r="P41" i="2"/>
  <c r="Q41" i="2" s="1"/>
  <c r="G41" i="2"/>
  <c r="H41" i="2" s="1"/>
  <c r="P40" i="2"/>
  <c r="Q40" i="2" s="1"/>
  <c r="R40" i="2" s="1"/>
  <c r="G40" i="2"/>
  <c r="H40" i="2" s="1"/>
  <c r="P39" i="2"/>
  <c r="Q39" i="2" s="1"/>
  <c r="G39" i="2"/>
  <c r="H39" i="2" s="1"/>
  <c r="P38" i="2"/>
  <c r="Q38" i="2" s="1"/>
  <c r="R38" i="2" s="1"/>
  <c r="G38" i="2"/>
  <c r="H38" i="2" s="1"/>
  <c r="P37" i="2"/>
  <c r="Q37" i="2" s="1"/>
  <c r="G37" i="2"/>
  <c r="H37" i="2" s="1"/>
  <c r="P36" i="2"/>
  <c r="Q36" i="2" s="1"/>
  <c r="G36" i="2"/>
  <c r="P35" i="2"/>
  <c r="Q35" i="2" s="1"/>
  <c r="R35" i="2" s="1"/>
  <c r="G35" i="2"/>
  <c r="P34" i="2"/>
  <c r="Q34" i="2" s="1"/>
  <c r="G34" i="2"/>
  <c r="H34" i="2" s="1"/>
  <c r="M34" i="2" s="1"/>
  <c r="P33" i="2"/>
  <c r="Q33" i="2" s="1"/>
  <c r="G33" i="2"/>
  <c r="H33" i="2" s="1"/>
  <c r="P32" i="2"/>
  <c r="G32" i="2"/>
  <c r="P31" i="2"/>
  <c r="Q31" i="2" s="1"/>
  <c r="R31" i="2" s="1"/>
  <c r="G31" i="2"/>
  <c r="H31" i="2" s="1"/>
  <c r="M31" i="2" s="1"/>
  <c r="P30" i="2"/>
  <c r="Q30" i="2" s="1"/>
  <c r="R30" i="2" s="1"/>
  <c r="AD30" i="2" s="1"/>
  <c r="G30" i="2"/>
  <c r="P29" i="2"/>
  <c r="Q29" i="2" s="1"/>
  <c r="R29" i="2" s="1"/>
  <c r="AD29" i="2" s="1"/>
  <c r="G29" i="2"/>
  <c r="H29" i="2" s="1"/>
  <c r="P28" i="2"/>
  <c r="Q28" i="2" s="1"/>
  <c r="G28" i="2"/>
  <c r="H28" i="2" s="1"/>
  <c r="P27" i="2"/>
  <c r="G27" i="2"/>
  <c r="H27" i="2" s="1"/>
  <c r="P25" i="2"/>
  <c r="Q25" i="2" s="1"/>
  <c r="R25" i="2" s="1"/>
  <c r="G25" i="2"/>
  <c r="P24" i="2"/>
  <c r="Q24" i="2" s="1"/>
  <c r="G24" i="2"/>
  <c r="H24" i="2" s="1"/>
  <c r="Q23" i="2"/>
  <c r="G23" i="2"/>
  <c r="Q22" i="2"/>
  <c r="G22" i="2"/>
  <c r="Q21" i="2"/>
  <c r="G21" i="2"/>
  <c r="P20" i="2"/>
  <c r="Q20" i="2" s="1"/>
  <c r="G20" i="2"/>
  <c r="H20" i="2" s="1"/>
  <c r="P19" i="2"/>
  <c r="Q19" i="2" s="1"/>
  <c r="G19" i="2"/>
  <c r="H19" i="2" s="1"/>
  <c r="P18" i="2"/>
  <c r="G18" i="2"/>
  <c r="F85" i="1"/>
  <c r="F86" i="1"/>
  <c r="F87" i="1"/>
  <c r="F88" i="1"/>
  <c r="F89" i="1"/>
  <c r="O89" i="1" s="1"/>
  <c r="F90" i="1"/>
  <c r="F92" i="1"/>
  <c r="F93" i="1"/>
  <c r="O93" i="1" s="1"/>
  <c r="F94" i="1"/>
  <c r="F95" i="1"/>
  <c r="F96" i="1"/>
  <c r="O96" i="1" s="1"/>
  <c r="F97" i="1"/>
  <c r="F98" i="1"/>
  <c r="F84" i="1"/>
  <c r="G99" i="1"/>
  <c r="H99" i="1"/>
  <c r="I99" i="1"/>
  <c r="J99" i="1"/>
  <c r="K99" i="1"/>
  <c r="Q99" i="1"/>
  <c r="R99" i="1"/>
  <c r="S99" i="1"/>
  <c r="T99" i="1"/>
  <c r="U99" i="1"/>
  <c r="V99" i="1"/>
  <c r="W99" i="1"/>
  <c r="X99" i="1"/>
  <c r="Y99" i="1"/>
  <c r="Z99" i="1"/>
  <c r="AA99" i="1"/>
  <c r="AB99" i="1"/>
  <c r="B99" i="1"/>
  <c r="E83" i="1"/>
  <c r="G83" i="1"/>
  <c r="H83" i="1"/>
  <c r="I83" i="1"/>
  <c r="J83" i="1"/>
  <c r="K83" i="1"/>
  <c r="Q83" i="1"/>
  <c r="R83" i="1"/>
  <c r="S83" i="1"/>
  <c r="T83" i="1"/>
  <c r="U83" i="1"/>
  <c r="V83" i="1"/>
  <c r="W83" i="1"/>
  <c r="X83" i="1"/>
  <c r="Y83" i="1"/>
  <c r="Z83" i="1"/>
  <c r="AA83" i="1"/>
  <c r="AB83" i="1"/>
  <c r="B83" i="1"/>
  <c r="E79" i="1"/>
  <c r="G79" i="1"/>
  <c r="H79" i="1"/>
  <c r="I79" i="1"/>
  <c r="J79" i="1"/>
  <c r="K79" i="1"/>
  <c r="R79" i="1"/>
  <c r="S79" i="1"/>
  <c r="T79" i="1"/>
  <c r="U79" i="1"/>
  <c r="V79" i="1"/>
  <c r="W79" i="1"/>
  <c r="X79" i="1"/>
  <c r="Y79" i="1"/>
  <c r="Z79" i="1"/>
  <c r="AA79" i="1"/>
  <c r="AB79" i="1"/>
  <c r="B79" i="1"/>
  <c r="E68" i="1"/>
  <c r="H68" i="1"/>
  <c r="I68" i="1"/>
  <c r="J68" i="1"/>
  <c r="K68" i="1"/>
  <c r="R68" i="1"/>
  <c r="S68" i="1"/>
  <c r="T68" i="1"/>
  <c r="U68" i="1"/>
  <c r="V68" i="1"/>
  <c r="W68" i="1"/>
  <c r="X68" i="1"/>
  <c r="Y68" i="1"/>
  <c r="Z68" i="1"/>
  <c r="AB68" i="1"/>
  <c r="B68" i="1"/>
  <c r="E26" i="1"/>
  <c r="H26" i="1"/>
  <c r="I26" i="1"/>
  <c r="J26" i="1"/>
  <c r="K26" i="1"/>
  <c r="R26" i="1"/>
  <c r="S26" i="1"/>
  <c r="T26" i="1"/>
  <c r="U26" i="1"/>
  <c r="W26" i="1"/>
  <c r="X26" i="1"/>
  <c r="Y26" i="1"/>
  <c r="Z26" i="1"/>
  <c r="AA26" i="1"/>
  <c r="AB26" i="1"/>
  <c r="P89" i="1"/>
  <c r="P93" i="1"/>
  <c r="P96" i="1"/>
  <c r="F80" i="1"/>
  <c r="O80" i="1" s="1"/>
  <c r="F81" i="1"/>
  <c r="F82" i="1"/>
  <c r="O27" i="1"/>
  <c r="P27" i="1" s="1"/>
  <c r="Q27" i="1" s="1"/>
  <c r="O28" i="1"/>
  <c r="P28" i="1" s="1"/>
  <c r="O29" i="1"/>
  <c r="P29" i="1" s="1"/>
  <c r="O30" i="1"/>
  <c r="P30" i="1" s="1"/>
  <c r="P31" i="1"/>
  <c r="O32" i="1"/>
  <c r="P32" i="1" s="1"/>
  <c r="O33" i="1"/>
  <c r="P33" i="1" s="1"/>
  <c r="Q33" i="1" s="1"/>
  <c r="O34" i="1"/>
  <c r="P34" i="1" s="1"/>
  <c r="Q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Q40" i="1" s="1"/>
  <c r="O41" i="1"/>
  <c r="P41" i="1" s="1"/>
  <c r="O42" i="1"/>
  <c r="P42" i="1" s="1"/>
  <c r="O43" i="1"/>
  <c r="P43" i="1" s="1"/>
  <c r="O44" i="1"/>
  <c r="P44" i="1" s="1"/>
  <c r="Q44" i="1" s="1"/>
  <c r="AC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Q50" i="1" s="1"/>
  <c r="O51" i="1"/>
  <c r="P51" i="1" s="1"/>
  <c r="Q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Q57" i="1" s="1"/>
  <c r="O58" i="1"/>
  <c r="P58" i="1" s="1"/>
  <c r="O59" i="1"/>
  <c r="P59" i="1" s="1"/>
  <c r="O60" i="1"/>
  <c r="P60" i="1" s="1"/>
  <c r="O61" i="1"/>
  <c r="P61" i="1" s="1"/>
  <c r="O62" i="1"/>
  <c r="P62" i="1" s="1"/>
  <c r="Q62" i="1" s="1"/>
  <c r="O63" i="1"/>
  <c r="P63" i="1" s="1"/>
  <c r="Q63" i="1" s="1"/>
  <c r="O64" i="1"/>
  <c r="P64" i="1" s="1"/>
  <c r="O65" i="1"/>
  <c r="P65" i="1" s="1"/>
  <c r="O66" i="1"/>
  <c r="P66" i="1" s="1"/>
  <c r="O67" i="1"/>
  <c r="P67" i="1" s="1"/>
  <c r="Q67" i="1" s="1"/>
  <c r="AC67" i="1" s="1"/>
  <c r="F27" i="1"/>
  <c r="G27" i="1" s="1"/>
  <c r="L27" i="1" s="1"/>
  <c r="F28" i="1"/>
  <c r="G28" i="1" s="1"/>
  <c r="F29" i="1"/>
  <c r="F30" i="1"/>
  <c r="F31" i="1"/>
  <c r="G31" i="1" s="1"/>
  <c r="F32" i="1"/>
  <c r="F33" i="1"/>
  <c r="G33" i="1" s="1"/>
  <c r="L33" i="1" s="1"/>
  <c r="F34" i="1"/>
  <c r="F35" i="1"/>
  <c r="F36" i="1"/>
  <c r="F37" i="1"/>
  <c r="F38" i="1"/>
  <c r="G38" i="1" s="1"/>
  <c r="L38" i="1" s="1"/>
  <c r="F39" i="1"/>
  <c r="G39" i="1" s="1"/>
  <c r="L39" i="1" s="1"/>
  <c r="F40" i="1"/>
  <c r="G40" i="1" s="1"/>
  <c r="L40" i="1" s="1"/>
  <c r="M40" i="1" s="1"/>
  <c r="AE40" i="1" s="1"/>
  <c r="F41" i="1"/>
  <c r="F42" i="1"/>
  <c r="G42" i="1" s="1"/>
  <c r="F43" i="1"/>
  <c r="G43" i="1" s="1"/>
  <c r="F44" i="1"/>
  <c r="G44" i="1" s="1"/>
  <c r="L44" i="1" s="1"/>
  <c r="M44" i="1" s="1"/>
  <c r="AE44" i="1" s="1"/>
  <c r="F45" i="1"/>
  <c r="G45" i="1" s="1"/>
  <c r="F46" i="1"/>
  <c r="F47" i="1"/>
  <c r="F48" i="1"/>
  <c r="F49" i="1"/>
  <c r="G49" i="1" s="1"/>
  <c r="F50" i="1"/>
  <c r="G50" i="1" s="1"/>
  <c r="F51" i="1"/>
  <c r="F52" i="1"/>
  <c r="F53" i="1"/>
  <c r="F54" i="1"/>
  <c r="G54" i="1" s="1"/>
  <c r="F55" i="1"/>
  <c r="G55" i="1" s="1"/>
  <c r="L55" i="1" s="1"/>
  <c r="M55" i="1" s="1"/>
  <c r="AE55" i="1" s="1"/>
  <c r="F56" i="1"/>
  <c r="G56" i="1" s="1"/>
  <c r="L56" i="1" s="1"/>
  <c r="M56" i="1" s="1"/>
  <c r="AE56" i="1" s="1"/>
  <c r="F57" i="1"/>
  <c r="F58" i="1"/>
  <c r="F59" i="1"/>
  <c r="F60" i="1"/>
  <c r="F61" i="1"/>
  <c r="F62" i="1"/>
  <c r="F63" i="1"/>
  <c r="G63" i="1" s="1"/>
  <c r="L63" i="1" s="1"/>
  <c r="F64" i="1"/>
  <c r="F65" i="1"/>
  <c r="F66" i="1"/>
  <c r="G66" i="1" s="1"/>
  <c r="F67" i="1"/>
  <c r="G67" i="1" s="1"/>
  <c r="L67" i="1" s="1"/>
  <c r="F69" i="1"/>
  <c r="O69" i="1" s="1"/>
  <c r="F70" i="1"/>
  <c r="O70" i="1" s="1"/>
  <c r="F71" i="1"/>
  <c r="O71" i="1" s="1"/>
  <c r="F72" i="1"/>
  <c r="F73" i="1"/>
  <c r="F74" i="1"/>
  <c r="F75" i="1"/>
  <c r="O75" i="1" s="1"/>
  <c r="F76" i="1"/>
  <c r="O76" i="1" s="1"/>
  <c r="F77" i="1"/>
  <c r="O77" i="1" s="1"/>
  <c r="F78" i="1"/>
  <c r="P86" i="1" l="1"/>
  <c r="O86" i="1"/>
  <c r="O73" i="1"/>
  <c r="P73" i="1" s="1"/>
  <c r="O81" i="1"/>
  <c r="P81" i="1" s="1"/>
  <c r="AC81" i="1" s="1"/>
  <c r="AD81" i="1" s="1"/>
  <c r="P92" i="1"/>
  <c r="O92" i="1"/>
  <c r="O87" i="1"/>
  <c r="P87" i="1" s="1"/>
  <c r="P90" i="1"/>
  <c r="O90" i="1"/>
  <c r="O91" i="1"/>
  <c r="P91" i="1" s="1"/>
  <c r="AC91" i="1" s="1"/>
  <c r="AD91" i="1" s="1"/>
  <c r="P95" i="1"/>
  <c r="O95" i="1"/>
  <c r="W100" i="1"/>
  <c r="H100" i="1"/>
  <c r="P98" i="1"/>
  <c r="O98" i="1"/>
  <c r="O94" i="1"/>
  <c r="P94" i="1" s="1"/>
  <c r="AC94" i="1" s="1"/>
  <c r="P85" i="1"/>
  <c r="O85" i="1"/>
  <c r="O72" i="1"/>
  <c r="P72" i="1" s="1"/>
  <c r="AC72" i="1" s="1"/>
  <c r="AD72" i="1" s="1"/>
  <c r="AF72" i="1" s="1"/>
  <c r="P84" i="1"/>
  <c r="O84" i="1"/>
  <c r="O78" i="1"/>
  <c r="P78" i="1" s="1"/>
  <c r="P74" i="1"/>
  <c r="O74" i="1"/>
  <c r="O82" i="1"/>
  <c r="O83" i="1" s="1"/>
  <c r="P97" i="1"/>
  <c r="O97" i="1"/>
  <c r="O88" i="1"/>
  <c r="P88" i="1" s="1"/>
  <c r="AC88" i="1" s="1"/>
  <c r="AD88" i="1" s="1"/>
  <c r="M55" i="2"/>
  <c r="G62" i="2"/>
  <c r="G26" i="2"/>
  <c r="P48" i="3"/>
  <c r="G49" i="3"/>
  <c r="Q18" i="2"/>
  <c r="Q26" i="2" s="1"/>
  <c r="P26" i="2"/>
  <c r="G59" i="3"/>
  <c r="H29" i="3"/>
  <c r="G41" i="3"/>
  <c r="Q29" i="3"/>
  <c r="Q41" i="3" s="1"/>
  <c r="P41" i="3"/>
  <c r="Q32" i="2"/>
  <c r="P45" i="2"/>
  <c r="H32" i="2"/>
  <c r="G45" i="2"/>
  <c r="X63" i="2"/>
  <c r="J63" i="2"/>
  <c r="B63" i="2"/>
  <c r="Y63" i="2"/>
  <c r="Z63" i="2"/>
  <c r="K63" i="2"/>
  <c r="L63" i="2"/>
  <c r="I63" i="2"/>
  <c r="S63" i="2"/>
  <c r="U100" i="1"/>
  <c r="L82" i="1"/>
  <c r="M82" i="1" s="1"/>
  <c r="AE82" i="1" s="1"/>
  <c r="L28" i="1"/>
  <c r="M28" i="1" s="1"/>
  <c r="AE28" i="1" s="1"/>
  <c r="G51" i="1"/>
  <c r="L51" i="1" s="1"/>
  <c r="M51" i="1" s="1"/>
  <c r="AE51" i="1" s="1"/>
  <c r="L73" i="1"/>
  <c r="M73" i="1" s="1"/>
  <c r="AE73" i="1" s="1"/>
  <c r="S100" i="1"/>
  <c r="G61" i="1"/>
  <c r="L61" i="1" s="1"/>
  <c r="G62" i="1"/>
  <c r="G32" i="1"/>
  <c r="L32" i="1" s="1"/>
  <c r="M32" i="1" s="1"/>
  <c r="AE32" i="1" s="1"/>
  <c r="L74" i="1"/>
  <c r="M74" i="1" s="1"/>
  <c r="AE74" i="1" s="1"/>
  <c r="L66" i="1"/>
  <c r="M66" i="1" s="1"/>
  <c r="AE66" i="1" s="1"/>
  <c r="L43" i="1"/>
  <c r="M43" i="1" s="1"/>
  <c r="AE43" i="1" s="1"/>
  <c r="AC33" i="1"/>
  <c r="AB100" i="1"/>
  <c r="I100" i="1"/>
  <c r="Y100" i="1"/>
  <c r="J100" i="1"/>
  <c r="R100" i="1"/>
  <c r="G57" i="1"/>
  <c r="L57" i="1" s="1"/>
  <c r="M57" i="1" s="1"/>
  <c r="AE57" i="1" s="1"/>
  <c r="G34" i="1"/>
  <c r="L34" i="1" s="1"/>
  <c r="L72" i="1"/>
  <c r="M72" i="1" s="1"/>
  <c r="AE72" i="1" s="1"/>
  <c r="L80" i="1"/>
  <c r="M80" i="1" s="1"/>
  <c r="L78" i="1"/>
  <c r="M78" i="1" s="1"/>
  <c r="AE78" i="1" s="1"/>
  <c r="L45" i="1"/>
  <c r="M45" i="1" s="1"/>
  <c r="AE45" i="1" s="1"/>
  <c r="T100" i="1"/>
  <c r="Q60" i="1"/>
  <c r="AC60" i="1" s="1"/>
  <c r="Q35" i="1"/>
  <c r="AC35" i="1" s="1"/>
  <c r="AD35" i="1" s="1"/>
  <c r="Q37" i="1"/>
  <c r="AC37" i="1" s="1"/>
  <c r="AD37" i="1" s="1"/>
  <c r="Q54" i="1"/>
  <c r="AC54" i="1" s="1"/>
  <c r="AD54" i="1" s="1"/>
  <c r="P77" i="1"/>
  <c r="AC77" i="1" s="1"/>
  <c r="AD77" i="1" s="1"/>
  <c r="L77" i="1"/>
  <c r="M77" i="1" s="1"/>
  <c r="AE77" i="1" s="1"/>
  <c r="Q32" i="1"/>
  <c r="L76" i="1"/>
  <c r="M76" i="1" s="1"/>
  <c r="AE76" i="1" s="1"/>
  <c r="P76" i="1"/>
  <c r="G59" i="1"/>
  <c r="L59" i="1" s="1"/>
  <c r="AC32" i="1"/>
  <c r="AD32" i="1" s="1"/>
  <c r="G41" i="1"/>
  <c r="G48" i="1"/>
  <c r="L48" i="1" s="1"/>
  <c r="M48" i="1" s="1"/>
  <c r="AE48" i="1" s="1"/>
  <c r="M27" i="1"/>
  <c r="Q47" i="1"/>
  <c r="Q30" i="1"/>
  <c r="Q52" i="1"/>
  <c r="AC52" i="1" s="1"/>
  <c r="P71" i="1"/>
  <c r="AC71" i="1" s="1"/>
  <c r="AD71" i="1" s="1"/>
  <c r="L71" i="1"/>
  <c r="M71" i="1" s="1"/>
  <c r="AE71" i="1" s="1"/>
  <c r="L42" i="1"/>
  <c r="M42" i="1" s="1"/>
  <c r="AE42" i="1" s="1"/>
  <c r="G60" i="1"/>
  <c r="L60" i="1" s="1"/>
  <c r="M60" i="1" s="1"/>
  <c r="AE60" i="1" s="1"/>
  <c r="Q66" i="1"/>
  <c r="AC66" i="1" s="1"/>
  <c r="AD66" i="1" s="1"/>
  <c r="Q49" i="1"/>
  <c r="AC49" i="1" s="1"/>
  <c r="AD49" i="1" s="1"/>
  <c r="G36" i="1"/>
  <c r="L36" i="1" s="1"/>
  <c r="M36" i="1" s="1"/>
  <c r="AE36" i="1" s="1"/>
  <c r="Q48" i="1"/>
  <c r="AC48" i="1" s="1"/>
  <c r="AD48" i="1" s="1"/>
  <c r="P51" i="3"/>
  <c r="Q51" i="3" s="1"/>
  <c r="AD51" i="3" s="1"/>
  <c r="AE51" i="3" s="1"/>
  <c r="G64" i="1"/>
  <c r="G52" i="1"/>
  <c r="L52" i="1" s="1"/>
  <c r="G29" i="1"/>
  <c r="L49" i="1"/>
  <c r="M49" i="1" s="1"/>
  <c r="AE49" i="1" s="1"/>
  <c r="P80" i="1"/>
  <c r="Q64" i="1"/>
  <c r="AC64" i="1" s="1"/>
  <c r="Q58" i="1"/>
  <c r="AC58" i="1" s="1"/>
  <c r="AD58" i="1" s="1"/>
  <c r="Q46" i="1"/>
  <c r="AC46" i="1" s="1"/>
  <c r="Q41" i="1"/>
  <c r="AC41" i="1" s="1"/>
  <c r="Q29" i="1"/>
  <c r="AC29" i="1" s="1"/>
  <c r="AC63" i="1"/>
  <c r="AD63" i="1" s="1"/>
  <c r="AC51" i="1"/>
  <c r="AD51" i="1" s="1"/>
  <c r="Q42" i="1"/>
  <c r="L31" i="1"/>
  <c r="M31" i="1" s="1"/>
  <c r="AE31" i="1" s="1"/>
  <c r="G47" i="1"/>
  <c r="L47" i="1" s="1"/>
  <c r="G30" i="1"/>
  <c r="M67" i="1"/>
  <c r="AE67" i="1" s="1"/>
  <c r="Q65" i="1"/>
  <c r="M58" i="2"/>
  <c r="N58" i="2" s="1"/>
  <c r="AF58" i="2" s="1"/>
  <c r="P75" i="1"/>
  <c r="L75" i="1"/>
  <c r="M75" i="1" s="1"/>
  <c r="AE75" i="1" s="1"/>
  <c r="G58" i="1"/>
  <c r="L58" i="1" s="1"/>
  <c r="G46" i="1"/>
  <c r="G35" i="1"/>
  <c r="G65" i="1"/>
  <c r="L50" i="1"/>
  <c r="M50" i="1" s="1"/>
  <c r="AE50" i="1" s="1"/>
  <c r="M63" i="1"/>
  <c r="AE63" i="1" s="1"/>
  <c r="M39" i="1"/>
  <c r="AE39" i="1" s="1"/>
  <c r="M33" i="1"/>
  <c r="AE33" i="1" s="1"/>
  <c r="G37" i="1"/>
  <c r="L37" i="1" s="1"/>
  <c r="Q61" i="1"/>
  <c r="Q45" i="1"/>
  <c r="AC45" i="1" s="1"/>
  <c r="AC34" i="1"/>
  <c r="AD34" i="1" s="1"/>
  <c r="Q59" i="1"/>
  <c r="O68" i="1"/>
  <c r="F68" i="1"/>
  <c r="L54" i="1"/>
  <c r="M54" i="1" s="1"/>
  <c r="AE54" i="1" s="1"/>
  <c r="Q55" i="1"/>
  <c r="AC55" i="1" s="1"/>
  <c r="AD55" i="1" s="1"/>
  <c r="AF55" i="1" s="1"/>
  <c r="Q38" i="1"/>
  <c r="AC38" i="1" s="1"/>
  <c r="AD38" i="1" s="1"/>
  <c r="P70" i="1"/>
  <c r="AC70" i="1" s="1"/>
  <c r="AD70" i="1" s="1"/>
  <c r="L70" i="1"/>
  <c r="M70" i="1" s="1"/>
  <c r="AE70" i="1" s="1"/>
  <c r="G53" i="1"/>
  <c r="L53" i="1" s="1"/>
  <c r="Q31" i="1"/>
  <c r="AC31" i="1" s="1"/>
  <c r="AD31" i="1" s="1"/>
  <c r="H18" i="3"/>
  <c r="M18" i="3" s="1"/>
  <c r="F79" i="1"/>
  <c r="L69" i="1"/>
  <c r="AC50" i="1"/>
  <c r="AD50" i="1" s="1"/>
  <c r="Q43" i="1"/>
  <c r="AC43" i="1" s="1"/>
  <c r="AD43" i="1" s="1"/>
  <c r="AF43" i="1" s="1"/>
  <c r="Q28" i="1"/>
  <c r="AC28" i="1" s="1"/>
  <c r="AD28" i="1" s="1"/>
  <c r="AF28" i="1" s="1"/>
  <c r="Q53" i="1"/>
  <c r="AC53" i="1" s="1"/>
  <c r="AD53" i="1" s="1"/>
  <c r="Q36" i="1"/>
  <c r="AC36" i="1" s="1"/>
  <c r="AD36" i="1" s="1"/>
  <c r="AF36" i="1" s="1"/>
  <c r="P52" i="2"/>
  <c r="P54" i="2" s="1"/>
  <c r="T63" i="2"/>
  <c r="AD67" i="1"/>
  <c r="AD44" i="1"/>
  <c r="AF44" i="1" s="1"/>
  <c r="AD33" i="1"/>
  <c r="P68" i="1"/>
  <c r="AC57" i="1"/>
  <c r="AD57" i="1" s="1"/>
  <c r="AC40" i="1"/>
  <c r="AD40" i="1" s="1"/>
  <c r="AF40" i="1" s="1"/>
  <c r="Q56" i="1"/>
  <c r="AC56" i="1" s="1"/>
  <c r="Q39" i="1"/>
  <c r="AC39" i="1" s="1"/>
  <c r="AC62" i="1"/>
  <c r="AD62" i="1" s="1"/>
  <c r="AC27" i="1"/>
  <c r="F83" i="1"/>
  <c r="X100" i="1"/>
  <c r="K100" i="1"/>
  <c r="AC63" i="2"/>
  <c r="V63" i="2"/>
  <c r="Z100" i="1"/>
  <c r="M38" i="1"/>
  <c r="AE38" i="1" s="1"/>
  <c r="AB63" i="2"/>
  <c r="U63" i="2"/>
  <c r="AA63" i="2"/>
  <c r="E100" i="1"/>
  <c r="F99" i="1"/>
  <c r="L81" i="1"/>
  <c r="M81" i="1" s="1"/>
  <c r="AE81" i="1" s="1"/>
  <c r="F63" i="2"/>
  <c r="R44" i="2"/>
  <c r="AD44" i="2" s="1"/>
  <c r="AE44" i="2" s="1"/>
  <c r="H44" i="2"/>
  <c r="M44" i="2" s="1"/>
  <c r="N44" i="2" s="1"/>
  <c r="AF44" i="2" s="1"/>
  <c r="P55" i="2"/>
  <c r="P60" i="2"/>
  <c r="Q60" i="2" s="1"/>
  <c r="AD60" i="2" s="1"/>
  <c r="AE60" i="2" s="1"/>
  <c r="M47" i="2"/>
  <c r="N47" i="2" s="1"/>
  <c r="AF47" i="2" s="1"/>
  <c r="M49" i="2"/>
  <c r="N49" i="2" s="1"/>
  <c r="AF49" i="2" s="1"/>
  <c r="H25" i="2"/>
  <c r="M25" i="2" s="1"/>
  <c r="M53" i="2"/>
  <c r="N53" i="2" s="1"/>
  <c r="AF53" i="2" s="1"/>
  <c r="AG53" i="2" s="1"/>
  <c r="M22" i="2"/>
  <c r="M29" i="2"/>
  <c r="N29" i="2" s="1"/>
  <c r="AF29" i="2" s="1"/>
  <c r="P56" i="2"/>
  <c r="Q56" i="2" s="1"/>
  <c r="AD56" i="2" s="1"/>
  <c r="AE56" i="2" s="1"/>
  <c r="P59" i="2"/>
  <c r="Q59" i="2" s="1"/>
  <c r="AD59" i="2" s="1"/>
  <c r="AE59" i="2" s="1"/>
  <c r="M61" i="2"/>
  <c r="N61" i="2" s="1"/>
  <c r="AF61" i="2" s="1"/>
  <c r="R43" i="2"/>
  <c r="M39" i="2"/>
  <c r="N39" i="2" s="1"/>
  <c r="AF39" i="2" s="1"/>
  <c r="R39" i="2"/>
  <c r="AD39" i="2" s="1"/>
  <c r="AE39" i="2" s="1"/>
  <c r="R24" i="2"/>
  <c r="AD24" i="2" s="1"/>
  <c r="AE24" i="2" s="1"/>
  <c r="AD40" i="2"/>
  <c r="AE40" i="2" s="1"/>
  <c r="M50" i="2"/>
  <c r="N50" i="2" s="1"/>
  <c r="AF50" i="2" s="1"/>
  <c r="P57" i="2"/>
  <c r="Q57" i="2" s="1"/>
  <c r="AD57" i="2" s="1"/>
  <c r="H18" i="2"/>
  <c r="R18" i="2"/>
  <c r="M19" i="2"/>
  <c r="N19" i="2" s="1"/>
  <c r="AF19" i="2" s="1"/>
  <c r="R19" i="2"/>
  <c r="AD19" i="2" s="1"/>
  <c r="AE50" i="2"/>
  <c r="M52" i="3"/>
  <c r="N52" i="3" s="1"/>
  <c r="AF52" i="3" s="1"/>
  <c r="M51" i="3"/>
  <c r="N51" i="3" s="1"/>
  <c r="AF51" i="3" s="1"/>
  <c r="AG51" i="3" s="1"/>
  <c r="P53" i="3"/>
  <c r="Q53" i="3" s="1"/>
  <c r="AD53" i="3" s="1"/>
  <c r="AE53" i="3" s="1"/>
  <c r="M55" i="3"/>
  <c r="N55" i="3" s="1"/>
  <c r="AF55" i="3" s="1"/>
  <c r="AD52" i="3"/>
  <c r="AE52" i="3" s="1"/>
  <c r="AD55" i="3"/>
  <c r="AE55" i="3" s="1"/>
  <c r="M26" i="3"/>
  <c r="N26" i="3" s="1"/>
  <c r="AF26" i="3" s="1"/>
  <c r="H37" i="3"/>
  <c r="M37" i="3" s="1"/>
  <c r="AD33" i="3"/>
  <c r="AE33" i="3" s="1"/>
  <c r="M56" i="3"/>
  <c r="N56" i="3" s="1"/>
  <c r="AF56" i="3" s="1"/>
  <c r="AG56" i="3" s="1"/>
  <c r="P57" i="3"/>
  <c r="M48" i="3"/>
  <c r="M49" i="3" s="1"/>
  <c r="R36" i="3"/>
  <c r="AD36" i="3" s="1"/>
  <c r="AD18" i="3"/>
  <c r="R23" i="3"/>
  <c r="AD23" i="3" s="1"/>
  <c r="R29" i="3"/>
  <c r="R31" i="3"/>
  <c r="AD31" i="3" s="1"/>
  <c r="AE31" i="3" s="1"/>
  <c r="R20" i="3"/>
  <c r="AD20" i="3" s="1"/>
  <c r="R22" i="3"/>
  <c r="AD22" i="3" s="1"/>
  <c r="AE22" i="3" s="1"/>
  <c r="R25" i="3"/>
  <c r="AD25" i="3" s="1"/>
  <c r="AE25" i="3" s="1"/>
  <c r="R32" i="3"/>
  <c r="AD32" i="3" s="1"/>
  <c r="R19" i="3"/>
  <c r="AD19" i="3" s="1"/>
  <c r="AE19" i="3" s="1"/>
  <c r="M19" i="3"/>
  <c r="N20" i="3"/>
  <c r="AF20" i="3" s="1"/>
  <c r="N21" i="3"/>
  <c r="AF21" i="3" s="1"/>
  <c r="AE26" i="3"/>
  <c r="M30" i="3"/>
  <c r="N30" i="3" s="1"/>
  <c r="AF30" i="3" s="1"/>
  <c r="AD30" i="3"/>
  <c r="AE30" i="3" s="1"/>
  <c r="H35" i="3"/>
  <c r="M35" i="3" s="1"/>
  <c r="AD39" i="3"/>
  <c r="AE39" i="3" s="1"/>
  <c r="M50" i="3"/>
  <c r="P50" i="3"/>
  <c r="M24" i="3"/>
  <c r="N24" i="3" s="1"/>
  <c r="AF24" i="3" s="1"/>
  <c r="R24" i="3"/>
  <c r="AD24" i="3" s="1"/>
  <c r="M27" i="3"/>
  <c r="N27" i="3" s="1"/>
  <c r="AF27" i="3" s="1"/>
  <c r="AD27" i="3"/>
  <c r="AE27" i="3" s="1"/>
  <c r="H28" i="3"/>
  <c r="M28" i="3" s="1"/>
  <c r="N28" i="3" s="1"/>
  <c r="AF28" i="3" s="1"/>
  <c r="AD28" i="3"/>
  <c r="AE28" i="3" s="1"/>
  <c r="H33" i="3"/>
  <c r="M33" i="3" s="1"/>
  <c r="R34" i="3"/>
  <c r="AD34" i="3" s="1"/>
  <c r="H36" i="3"/>
  <c r="H39" i="3"/>
  <c r="M39" i="3" s="1"/>
  <c r="N39" i="3" s="1"/>
  <c r="AF39" i="3" s="1"/>
  <c r="R40" i="3"/>
  <c r="AD40" i="3" s="1"/>
  <c r="R21" i="3"/>
  <c r="AD21" i="3" s="1"/>
  <c r="M22" i="3"/>
  <c r="N22" i="3" s="1"/>
  <c r="AF22" i="3" s="1"/>
  <c r="N23" i="3"/>
  <c r="AF23" i="3" s="1"/>
  <c r="H25" i="3"/>
  <c r="M25" i="3" s="1"/>
  <c r="N25" i="3" s="1"/>
  <c r="AF25" i="3" s="1"/>
  <c r="N31" i="3"/>
  <c r="AF31" i="3" s="1"/>
  <c r="H32" i="3"/>
  <c r="M32" i="3" s="1"/>
  <c r="N32" i="3" s="1"/>
  <c r="AF32" i="3" s="1"/>
  <c r="M34" i="3"/>
  <c r="N34" i="3" s="1"/>
  <c r="AF34" i="3" s="1"/>
  <c r="AD35" i="3"/>
  <c r="AE35" i="3" s="1"/>
  <c r="AD37" i="3"/>
  <c r="AE37" i="3" s="1"/>
  <c r="R38" i="3"/>
  <c r="AD38" i="3" s="1"/>
  <c r="M54" i="3"/>
  <c r="N54" i="3" s="1"/>
  <c r="AF54" i="3" s="1"/>
  <c r="P54" i="3"/>
  <c r="Q54" i="3" s="1"/>
  <c r="N40" i="3"/>
  <c r="AF40" i="3" s="1"/>
  <c r="N53" i="3"/>
  <c r="AF53" i="3" s="1"/>
  <c r="N57" i="3"/>
  <c r="H30" i="2"/>
  <c r="M48" i="2"/>
  <c r="N48" i="2" s="1"/>
  <c r="AF48" i="2" s="1"/>
  <c r="P48" i="2"/>
  <c r="Q48" i="2" s="1"/>
  <c r="M41" i="2"/>
  <c r="N41" i="2" s="1"/>
  <c r="AF41" i="2" s="1"/>
  <c r="R21" i="2"/>
  <c r="W21" i="2" s="1"/>
  <c r="AD23" i="2"/>
  <c r="AE23" i="2" s="1"/>
  <c r="M27" i="2"/>
  <c r="R28" i="2"/>
  <c r="H35" i="2"/>
  <c r="M35" i="2" s="1"/>
  <c r="H36" i="2"/>
  <c r="M36" i="2" s="1"/>
  <c r="H42" i="2"/>
  <c r="M42" i="2" s="1"/>
  <c r="AD42" i="2"/>
  <c r="AE42" i="2" s="1"/>
  <c r="P46" i="2"/>
  <c r="M46" i="2"/>
  <c r="M23" i="2"/>
  <c r="N23" i="2" s="1"/>
  <c r="AF23" i="2" s="1"/>
  <c r="M20" i="2"/>
  <c r="N20" i="2" s="1"/>
  <c r="AF20" i="2" s="1"/>
  <c r="R20" i="2"/>
  <c r="W20" i="2" s="1"/>
  <c r="H21" i="2"/>
  <c r="M21" i="2" s="1"/>
  <c r="AD25" i="2"/>
  <c r="AE25" i="2" s="1"/>
  <c r="Q27" i="2"/>
  <c r="M28" i="2"/>
  <c r="N28" i="2" s="1"/>
  <c r="AF28" i="2" s="1"/>
  <c r="AD31" i="2"/>
  <c r="AE31" i="2" s="1"/>
  <c r="M32" i="2"/>
  <c r="R33" i="2"/>
  <c r="AD33" i="2" s="1"/>
  <c r="AD35" i="2"/>
  <c r="AE35" i="2" s="1"/>
  <c r="R37" i="2"/>
  <c r="AD37" i="2" s="1"/>
  <c r="R41" i="2"/>
  <c r="AD41" i="2" s="1"/>
  <c r="AD47" i="2"/>
  <c r="AE47" i="2" s="1"/>
  <c r="AD49" i="2"/>
  <c r="AE49" i="2" s="1"/>
  <c r="M38" i="2"/>
  <c r="N38" i="2" s="1"/>
  <c r="AF38" i="2" s="1"/>
  <c r="M24" i="2"/>
  <c r="N24" i="2" s="1"/>
  <c r="AF24" i="2" s="1"/>
  <c r="AE30" i="2"/>
  <c r="R34" i="2"/>
  <c r="R36" i="2"/>
  <c r="AD36" i="2" s="1"/>
  <c r="M37" i="2"/>
  <c r="N37" i="2" s="1"/>
  <c r="AF37" i="2" s="1"/>
  <c r="AD38" i="2"/>
  <c r="AE38" i="2" s="1"/>
  <c r="AE29" i="2"/>
  <c r="N31" i="2"/>
  <c r="AF31" i="2" s="1"/>
  <c r="M40" i="2"/>
  <c r="N40" i="2" s="1"/>
  <c r="AF40" i="2" s="1"/>
  <c r="M43" i="2"/>
  <c r="N43" i="2" s="1"/>
  <c r="AF43" i="2" s="1"/>
  <c r="M52" i="2"/>
  <c r="M54" i="2" s="1"/>
  <c r="AE61" i="2"/>
  <c r="P58" i="2"/>
  <c r="Q58" i="2" s="1"/>
  <c r="M33" i="2"/>
  <c r="N33" i="2" s="1"/>
  <c r="AF33" i="2" s="1"/>
  <c r="N34" i="2"/>
  <c r="AF34" i="2" s="1"/>
  <c r="N56" i="2"/>
  <c r="AF56" i="2" s="1"/>
  <c r="N59" i="2"/>
  <c r="AF59" i="2" s="1"/>
  <c r="N60" i="2"/>
  <c r="AF60" i="2" s="1"/>
  <c r="O99" i="1"/>
  <c r="AC74" i="1"/>
  <c r="AD74" i="1" s="1"/>
  <c r="AC76" i="1"/>
  <c r="AD76" i="1" s="1"/>
  <c r="AF76" i="1" s="1"/>
  <c r="AC95" i="1"/>
  <c r="AC90" i="1"/>
  <c r="L94" i="1"/>
  <c r="M94" i="1" s="1"/>
  <c r="AE94" i="1" s="1"/>
  <c r="L86" i="1"/>
  <c r="M86" i="1" s="1"/>
  <c r="AE86" i="1" s="1"/>
  <c r="AC96" i="1"/>
  <c r="AD96" i="1" s="1"/>
  <c r="AC92" i="1"/>
  <c r="AD92" i="1" s="1"/>
  <c r="AC86" i="1"/>
  <c r="AD86" i="1" s="1"/>
  <c r="L97" i="1"/>
  <c r="M97" i="1" s="1"/>
  <c r="AE97" i="1" s="1"/>
  <c r="L85" i="1"/>
  <c r="M85" i="1" s="1"/>
  <c r="AE85" i="1" s="1"/>
  <c r="L91" i="1"/>
  <c r="M91" i="1" s="1"/>
  <c r="AE91" i="1" s="1"/>
  <c r="L96" i="1"/>
  <c r="M96" i="1" s="1"/>
  <c r="AE96" i="1" s="1"/>
  <c r="L92" i="1"/>
  <c r="M92" i="1" s="1"/>
  <c r="AE92" i="1" s="1"/>
  <c r="L98" i="1"/>
  <c r="M98" i="1" s="1"/>
  <c r="AE98" i="1" s="1"/>
  <c r="L90" i="1"/>
  <c r="M90" i="1" s="1"/>
  <c r="AE90" i="1" s="1"/>
  <c r="L95" i="1"/>
  <c r="M95" i="1" s="1"/>
  <c r="AE95" i="1" s="1"/>
  <c r="L87" i="1"/>
  <c r="M87" i="1" s="1"/>
  <c r="AE87" i="1" s="1"/>
  <c r="AC97" i="1"/>
  <c r="AD97" i="1" s="1"/>
  <c r="AC93" i="1"/>
  <c r="AD93" i="1" s="1"/>
  <c r="AC85" i="1"/>
  <c r="AD85" i="1" s="1"/>
  <c r="P99" i="1" l="1"/>
  <c r="Q73" i="1"/>
  <c r="Q79" i="1" s="1"/>
  <c r="AC73" i="1"/>
  <c r="AD73" i="1" s="1"/>
  <c r="AF73" i="1" s="1"/>
  <c r="P82" i="1"/>
  <c r="P83" i="1" s="1"/>
  <c r="AA29" i="1"/>
  <c r="AA68" i="1" s="1"/>
  <c r="AA100" i="1" s="1"/>
  <c r="Q46" i="2"/>
  <c r="Q51" i="2" s="1"/>
  <c r="P51" i="2"/>
  <c r="M59" i="3"/>
  <c r="Q48" i="3"/>
  <c r="P49" i="3"/>
  <c r="P60" i="3" s="1"/>
  <c r="P62" i="2"/>
  <c r="H45" i="2"/>
  <c r="AD18" i="2"/>
  <c r="AD26" i="2" s="1"/>
  <c r="R26" i="2"/>
  <c r="G60" i="3"/>
  <c r="N46" i="2"/>
  <c r="M51" i="2"/>
  <c r="P59" i="3"/>
  <c r="R41" i="3"/>
  <c r="R60" i="3" s="1"/>
  <c r="M18" i="2"/>
  <c r="M26" i="2" s="1"/>
  <c r="H26" i="2"/>
  <c r="H63" i="2" s="1"/>
  <c r="Q45" i="2"/>
  <c r="H41" i="3"/>
  <c r="H60" i="3" s="1"/>
  <c r="N55" i="2"/>
  <c r="M62" i="2"/>
  <c r="M29" i="3"/>
  <c r="N32" i="2"/>
  <c r="R32" i="2"/>
  <c r="W19" i="2"/>
  <c r="AE19" i="2" s="1"/>
  <c r="AG19" i="2" s="1"/>
  <c r="W18" i="2"/>
  <c r="G63" i="2"/>
  <c r="N21" i="2"/>
  <c r="AF21" i="2" s="1"/>
  <c r="AF66" i="1"/>
  <c r="AF74" i="1"/>
  <c r="AF38" i="1"/>
  <c r="AF33" i="1"/>
  <c r="L79" i="1"/>
  <c r="AF31" i="1"/>
  <c r="AF70" i="1"/>
  <c r="M47" i="1"/>
  <c r="AE47" i="1" s="1"/>
  <c r="AF51" i="1"/>
  <c r="AF32" i="1"/>
  <c r="AF63" i="1"/>
  <c r="AD41" i="1"/>
  <c r="G68" i="1"/>
  <c r="L83" i="1"/>
  <c r="M59" i="1"/>
  <c r="AE59" i="1" s="1"/>
  <c r="M34" i="1"/>
  <c r="AE34" i="1" s="1"/>
  <c r="AF34" i="1" s="1"/>
  <c r="AC80" i="1"/>
  <c r="AD80" i="1" s="1"/>
  <c r="AC65" i="1"/>
  <c r="AD65" i="1" s="1"/>
  <c r="AD46" i="1"/>
  <c r="AD64" i="1"/>
  <c r="AF49" i="1"/>
  <c r="AF77" i="1"/>
  <c r="L62" i="1"/>
  <c r="M62" i="1" s="1"/>
  <c r="AE62" i="1" s="1"/>
  <c r="AF62" i="1" s="1"/>
  <c r="M61" i="1"/>
  <c r="AE61" i="1" s="1"/>
  <c r="AF57" i="1"/>
  <c r="AF54" i="1"/>
  <c r="AF48" i="1"/>
  <c r="AD39" i="1"/>
  <c r="AF39" i="1" s="1"/>
  <c r="L29" i="1"/>
  <c r="M29" i="1" s="1"/>
  <c r="AE80" i="1"/>
  <c r="AE83" i="1" s="1"/>
  <c r="M83" i="1"/>
  <c r="AE27" i="1"/>
  <c r="AC42" i="1"/>
  <c r="AD42" i="1" s="1"/>
  <c r="AF42" i="1" s="1"/>
  <c r="N48" i="3"/>
  <c r="N49" i="3" s="1"/>
  <c r="Q55" i="2"/>
  <c r="Q62" i="2" s="1"/>
  <c r="AF50" i="1"/>
  <c r="M53" i="1"/>
  <c r="AE53" i="1" s="1"/>
  <c r="AF53" i="1" s="1"/>
  <c r="AD45" i="1"/>
  <c r="AF45" i="1" s="1"/>
  <c r="L46" i="1"/>
  <c r="M46" i="1" s="1"/>
  <c r="AE46" i="1" s="1"/>
  <c r="L65" i="1"/>
  <c r="M65" i="1" s="1"/>
  <c r="AE65" i="1" s="1"/>
  <c r="L64" i="1"/>
  <c r="M64" i="1" s="1"/>
  <c r="AE64" i="1" s="1"/>
  <c r="AC59" i="1"/>
  <c r="AD59" i="1" s="1"/>
  <c r="AF59" i="1" s="1"/>
  <c r="M37" i="1"/>
  <c r="AE37" i="1" s="1"/>
  <c r="AF37" i="1" s="1"/>
  <c r="AD56" i="1"/>
  <c r="AF56" i="1" s="1"/>
  <c r="L30" i="1"/>
  <c r="M30" i="1" s="1"/>
  <c r="AE30" i="1" s="1"/>
  <c r="Q68" i="1"/>
  <c r="AC30" i="1"/>
  <c r="AD30" i="1" s="1"/>
  <c r="AF71" i="1"/>
  <c r="AF86" i="1"/>
  <c r="N27" i="2"/>
  <c r="AD27" i="1"/>
  <c r="Q52" i="2"/>
  <c r="Q54" i="2" s="1"/>
  <c r="P69" i="1"/>
  <c r="O79" i="1"/>
  <c r="AC61" i="1"/>
  <c r="AD61" i="1" s="1"/>
  <c r="AF61" i="1" s="1"/>
  <c r="L35" i="1"/>
  <c r="M35" i="1" s="1"/>
  <c r="AE35" i="1" s="1"/>
  <c r="AF35" i="1" s="1"/>
  <c r="M58" i="1"/>
  <c r="AE58" i="1" s="1"/>
  <c r="AF58" i="1" s="1"/>
  <c r="M52" i="1"/>
  <c r="AE52" i="1" s="1"/>
  <c r="AC47" i="1"/>
  <c r="AD47" i="1" s="1"/>
  <c r="AF47" i="1" s="1"/>
  <c r="L41" i="1"/>
  <c r="M41" i="1" s="1"/>
  <c r="AE41" i="1" s="1"/>
  <c r="AD60" i="1"/>
  <c r="AF60" i="1" s="1"/>
  <c r="AE18" i="3"/>
  <c r="AF81" i="1"/>
  <c r="N52" i="2"/>
  <c r="N54" i="2" s="1"/>
  <c r="N18" i="3"/>
  <c r="AF67" i="1"/>
  <c r="M69" i="1"/>
  <c r="AD52" i="1"/>
  <c r="AF52" i="1" s="1"/>
  <c r="N22" i="2"/>
  <c r="AG44" i="2"/>
  <c r="AF57" i="3"/>
  <c r="Q57" i="3"/>
  <c r="N35" i="2"/>
  <c r="AF35" i="2" s="1"/>
  <c r="AG35" i="2" s="1"/>
  <c r="AG60" i="2"/>
  <c r="AE37" i="2"/>
  <c r="AG37" i="2" s="1"/>
  <c r="AG61" i="2"/>
  <c r="AG49" i="2"/>
  <c r="AG39" i="2"/>
  <c r="AE57" i="2"/>
  <c r="AG57" i="2" s="1"/>
  <c r="AG40" i="2"/>
  <c r="AG38" i="2"/>
  <c r="AG29" i="2"/>
  <c r="N25" i="2"/>
  <c r="AF25" i="2" s="1"/>
  <c r="AG25" i="2" s="1"/>
  <c r="AE41" i="2"/>
  <c r="AG41" i="2" s="1"/>
  <c r="AG31" i="2"/>
  <c r="N36" i="2"/>
  <c r="AF36" i="2" s="1"/>
  <c r="AG24" i="2"/>
  <c r="AG50" i="2"/>
  <c r="N18" i="2"/>
  <c r="AG23" i="2"/>
  <c r="AD43" i="2"/>
  <c r="AE43" i="2" s="1"/>
  <c r="AG43" i="2" s="1"/>
  <c r="AG59" i="2"/>
  <c r="AG47" i="2"/>
  <c r="AG56" i="2"/>
  <c r="AG52" i="3"/>
  <c r="AG26" i="3"/>
  <c r="AG31" i="3"/>
  <c r="AE36" i="3"/>
  <c r="AG53" i="3"/>
  <c r="N37" i="3"/>
  <c r="AF37" i="3" s="1"/>
  <c r="AG37" i="3" s="1"/>
  <c r="AG55" i="3"/>
  <c r="AE34" i="3"/>
  <c r="AG34" i="3" s="1"/>
  <c r="AG25" i="3"/>
  <c r="AE40" i="3"/>
  <c r="AG40" i="3" s="1"/>
  <c r="M36" i="3"/>
  <c r="N36" i="3" s="1"/>
  <c r="AF36" i="3" s="1"/>
  <c r="AG30" i="3"/>
  <c r="AE20" i="3"/>
  <c r="AG20" i="3" s="1"/>
  <c r="N33" i="3"/>
  <c r="AF33" i="3" s="1"/>
  <c r="AG33" i="3" s="1"/>
  <c r="AG22" i="3"/>
  <c r="AG27" i="3"/>
  <c r="AG28" i="3"/>
  <c r="AE38" i="3"/>
  <c r="AG38" i="3" s="1"/>
  <c r="AE24" i="3"/>
  <c r="AG24" i="3" s="1"/>
  <c r="AE21" i="3"/>
  <c r="AG21" i="3" s="1"/>
  <c r="N19" i="3"/>
  <c r="AF19" i="3" s="1"/>
  <c r="AG19" i="3" s="1"/>
  <c r="AE23" i="3"/>
  <c r="AG23" i="3" s="1"/>
  <c r="AG39" i="3"/>
  <c r="AE32" i="3"/>
  <c r="AG32" i="3" s="1"/>
  <c r="AD29" i="3"/>
  <c r="AD41" i="3" s="1"/>
  <c r="N50" i="3"/>
  <c r="N59" i="3" s="1"/>
  <c r="N35" i="3"/>
  <c r="AF35" i="3" s="1"/>
  <c r="AG35" i="3" s="1"/>
  <c r="AD54" i="3"/>
  <c r="AE54" i="3" s="1"/>
  <c r="AG54" i="3" s="1"/>
  <c r="Q50" i="3"/>
  <c r="AD28" i="2"/>
  <c r="AE28" i="2" s="1"/>
  <c r="AG28" i="2" s="1"/>
  <c r="R27" i="2"/>
  <c r="AD21" i="2"/>
  <c r="AE21" i="2" s="1"/>
  <c r="AD20" i="2"/>
  <c r="AE20" i="2" s="1"/>
  <c r="AG20" i="2" s="1"/>
  <c r="AD48" i="2"/>
  <c r="AE48" i="2" s="1"/>
  <c r="AG48" i="2" s="1"/>
  <c r="AD22" i="2"/>
  <c r="AD58" i="2"/>
  <c r="AE58" i="2" s="1"/>
  <c r="AG58" i="2" s="1"/>
  <c r="AE36" i="2"/>
  <c r="AD34" i="2"/>
  <c r="AE34" i="2" s="1"/>
  <c r="AG34" i="2" s="1"/>
  <c r="AD46" i="2"/>
  <c r="N42" i="2"/>
  <c r="AF42" i="2" s="1"/>
  <c r="AG42" i="2" s="1"/>
  <c r="M30" i="2"/>
  <c r="N30" i="2" s="1"/>
  <c r="AF30" i="2" s="1"/>
  <c r="AG30" i="2" s="1"/>
  <c r="AE33" i="2"/>
  <c r="AG33" i="2" s="1"/>
  <c r="AF92" i="1"/>
  <c r="AF96" i="1"/>
  <c r="AF91" i="1"/>
  <c r="AF97" i="1"/>
  <c r="AD95" i="1"/>
  <c r="AF95" i="1" s="1"/>
  <c r="AC87" i="1"/>
  <c r="AD87" i="1" s="1"/>
  <c r="AF87" i="1" s="1"/>
  <c r="AC82" i="1"/>
  <c r="AD82" i="1" s="1"/>
  <c r="AF82" i="1" s="1"/>
  <c r="AC78" i="1"/>
  <c r="AD78" i="1" s="1"/>
  <c r="AF78" i="1" s="1"/>
  <c r="AC75" i="1"/>
  <c r="AD75" i="1" s="1"/>
  <c r="AF75" i="1" s="1"/>
  <c r="AF85" i="1"/>
  <c r="AC89" i="1"/>
  <c r="AD89" i="1" s="1"/>
  <c r="L88" i="1"/>
  <c r="M88" i="1" s="1"/>
  <c r="AE88" i="1" s="1"/>
  <c r="AF88" i="1" s="1"/>
  <c r="L93" i="1"/>
  <c r="M93" i="1" s="1"/>
  <c r="AE93" i="1" s="1"/>
  <c r="AF93" i="1" s="1"/>
  <c r="AC84" i="1"/>
  <c r="AD90" i="1"/>
  <c r="AF90" i="1" s="1"/>
  <c r="AC98" i="1"/>
  <c r="AD98" i="1" s="1"/>
  <c r="AF98" i="1" s="1"/>
  <c r="AD94" i="1"/>
  <c r="AF94" i="1" s="1"/>
  <c r="L84" i="1"/>
  <c r="L89" i="1"/>
  <c r="M89" i="1" s="1"/>
  <c r="AE89" i="1" s="1"/>
  <c r="O19" i="1"/>
  <c r="P19" i="1" s="1"/>
  <c r="O20" i="1"/>
  <c r="P20" i="1" s="1"/>
  <c r="O21" i="1"/>
  <c r="P23" i="1"/>
  <c r="P24" i="1"/>
  <c r="Q24" i="1" s="1"/>
  <c r="O25" i="1"/>
  <c r="P25" i="1" s="1"/>
  <c r="P18" i="1"/>
  <c r="F19" i="1"/>
  <c r="F20" i="1"/>
  <c r="F21" i="1"/>
  <c r="F22" i="1"/>
  <c r="F23" i="1"/>
  <c r="F24" i="1"/>
  <c r="F25" i="1"/>
  <c r="B26" i="1"/>
  <c r="B100" i="1" s="1"/>
  <c r="AD29" i="1" l="1"/>
  <c r="AF41" i="1"/>
  <c r="AE46" i="2"/>
  <c r="AD51" i="2"/>
  <c r="AF18" i="2"/>
  <c r="N26" i="2"/>
  <c r="AE18" i="2"/>
  <c r="W26" i="2"/>
  <c r="W63" i="2" s="1"/>
  <c r="Q59" i="3"/>
  <c r="M45" i="2"/>
  <c r="M63" i="2" s="1"/>
  <c r="AF55" i="2"/>
  <c r="AF62" i="2" s="1"/>
  <c r="N62" i="2"/>
  <c r="AF46" i="2"/>
  <c r="AF51" i="2" s="1"/>
  <c r="N51" i="2"/>
  <c r="AD48" i="3"/>
  <c r="Q49" i="3"/>
  <c r="Q60" i="3" s="1"/>
  <c r="N29" i="3"/>
  <c r="M41" i="3"/>
  <c r="M60" i="3" s="1"/>
  <c r="AD32" i="2"/>
  <c r="R45" i="2"/>
  <c r="AF32" i="2"/>
  <c r="N45" i="2"/>
  <c r="AF52" i="2"/>
  <c r="AF54" i="2" s="1"/>
  <c r="P63" i="2"/>
  <c r="AF30" i="1"/>
  <c r="AF46" i="1"/>
  <c r="AF65" i="1"/>
  <c r="AC68" i="1"/>
  <c r="AF64" i="1"/>
  <c r="AE29" i="1"/>
  <c r="AE68" i="1" s="1"/>
  <c r="M68" i="1"/>
  <c r="AC83" i="1"/>
  <c r="AF48" i="3"/>
  <c r="AF49" i="3" s="1"/>
  <c r="AF27" i="2"/>
  <c r="AD55" i="2"/>
  <c r="AD62" i="2" s="1"/>
  <c r="AD83" i="1"/>
  <c r="AF80" i="1"/>
  <c r="AF83" i="1" s="1"/>
  <c r="L68" i="1"/>
  <c r="P79" i="1"/>
  <c r="AC69" i="1"/>
  <c r="Q63" i="2"/>
  <c r="AD52" i="2"/>
  <c r="AD54" i="2" s="1"/>
  <c r="M79" i="1"/>
  <c r="AE69" i="1"/>
  <c r="AE79" i="1" s="1"/>
  <c r="AF18" i="3"/>
  <c r="AD68" i="1"/>
  <c r="AF27" i="1"/>
  <c r="R63" i="2"/>
  <c r="AE22" i="2"/>
  <c r="AF22" i="2"/>
  <c r="P22" i="1"/>
  <c r="O26" i="1"/>
  <c r="O100" i="1" s="1"/>
  <c r="AD57" i="3"/>
  <c r="AG21" i="2"/>
  <c r="AG36" i="2"/>
  <c r="AG36" i="3"/>
  <c r="AE29" i="3"/>
  <c r="AD50" i="3"/>
  <c r="AF50" i="3"/>
  <c r="AF59" i="3" s="1"/>
  <c r="AD27" i="2"/>
  <c r="AF89" i="1"/>
  <c r="M84" i="1"/>
  <c r="L99" i="1"/>
  <c r="AD84" i="1"/>
  <c r="AD99" i="1" s="1"/>
  <c r="AC99" i="1"/>
  <c r="Q20" i="1"/>
  <c r="AC20" i="1" s="1"/>
  <c r="Q25" i="1"/>
  <c r="AC25" i="1" s="1"/>
  <c r="AD25" i="1" s="1"/>
  <c r="AC23" i="1"/>
  <c r="AD23" i="1" s="1"/>
  <c r="Q19" i="1"/>
  <c r="AC19" i="1" s="1"/>
  <c r="Q18" i="1"/>
  <c r="AC18" i="1" s="1"/>
  <c r="L22" i="1"/>
  <c r="G25" i="1"/>
  <c r="L25" i="1" s="1"/>
  <c r="M25" i="1" s="1"/>
  <c r="AE25" i="1" s="1"/>
  <c r="G21" i="1"/>
  <c r="L21" i="1" s="1"/>
  <c r="M21" i="1" s="1"/>
  <c r="AE21" i="1" s="1"/>
  <c r="P21" i="1"/>
  <c r="G24" i="1"/>
  <c r="G20" i="1"/>
  <c r="G19" i="1"/>
  <c r="V18" i="1" l="1"/>
  <c r="AF45" i="2"/>
  <c r="AE26" i="2"/>
  <c r="V20" i="1"/>
  <c r="AG46" i="2"/>
  <c r="AG51" i="2" s="1"/>
  <c r="AE51" i="2"/>
  <c r="AG18" i="2"/>
  <c r="AD59" i="3"/>
  <c r="AE48" i="3"/>
  <c r="AE49" i="3" s="1"/>
  <c r="AD49" i="3"/>
  <c r="AD60" i="3" s="1"/>
  <c r="V19" i="1"/>
  <c r="AF26" i="2"/>
  <c r="AD18" i="1"/>
  <c r="AF29" i="3"/>
  <c r="AF41" i="3" s="1"/>
  <c r="AF60" i="3" s="1"/>
  <c r="N41" i="3"/>
  <c r="N60" i="3" s="1"/>
  <c r="AE41" i="3"/>
  <c r="AD45" i="2"/>
  <c r="AE32" i="2"/>
  <c r="N63" i="2"/>
  <c r="AF29" i="1"/>
  <c r="AF68" i="1" s="1"/>
  <c r="AD20" i="1"/>
  <c r="AF63" i="2"/>
  <c r="AG18" i="3"/>
  <c r="AC79" i="1"/>
  <c r="AE52" i="2"/>
  <c r="AE54" i="2" s="1"/>
  <c r="AF25" i="1"/>
  <c r="P26" i="1"/>
  <c r="P100" i="1" s="1"/>
  <c r="AD69" i="1"/>
  <c r="AE55" i="2"/>
  <c r="AE62" i="2" s="1"/>
  <c r="AG22" i="2"/>
  <c r="M22" i="1"/>
  <c r="AE57" i="3"/>
  <c r="AE27" i="2"/>
  <c r="AE50" i="3"/>
  <c r="AE59" i="3" s="1"/>
  <c r="AE84" i="1"/>
  <c r="M99" i="1"/>
  <c r="L19" i="1"/>
  <c r="M19" i="1" s="1"/>
  <c r="AE19" i="1" s="1"/>
  <c r="L20" i="1"/>
  <c r="Q21" i="1"/>
  <c r="Q26" i="1" s="1"/>
  <c r="Q100" i="1" s="1"/>
  <c r="AC24" i="1"/>
  <c r="AD24" i="1" s="1"/>
  <c r="L23" i="1"/>
  <c r="M23" i="1" s="1"/>
  <c r="AE23" i="1" s="1"/>
  <c r="AF23" i="1" s="1"/>
  <c r="L24" i="1"/>
  <c r="M24" i="1" s="1"/>
  <c r="AE24" i="1" s="1"/>
  <c r="AD19" i="1" l="1"/>
  <c r="AG48" i="3"/>
  <c r="AG49" i="3" s="1"/>
  <c r="V21" i="1"/>
  <c r="V26" i="1" s="1"/>
  <c r="V100" i="1" s="1"/>
  <c r="AG26" i="2"/>
  <c r="AE60" i="3"/>
  <c r="AG29" i="3"/>
  <c r="AG41" i="3" s="1"/>
  <c r="AG32" i="2"/>
  <c r="AE45" i="2"/>
  <c r="AD63" i="2"/>
  <c r="AF24" i="1"/>
  <c r="AF19" i="1"/>
  <c r="AD79" i="1"/>
  <c r="AF69" i="1"/>
  <c r="AF79" i="1" s="1"/>
  <c r="AG52" i="2"/>
  <c r="AG54" i="2" s="1"/>
  <c r="AG27" i="2"/>
  <c r="AG55" i="2"/>
  <c r="AG62" i="2" s="1"/>
  <c r="AE22" i="1"/>
  <c r="AC22" i="1"/>
  <c r="AG57" i="3"/>
  <c r="AG50" i="3"/>
  <c r="AG59" i="3" s="1"/>
  <c r="AE99" i="1"/>
  <c r="AF84" i="1"/>
  <c r="AF99" i="1" s="1"/>
  <c r="M20" i="1"/>
  <c r="AE20" i="1" s="1"/>
  <c r="AF20" i="1" s="1"/>
  <c r="AC21" i="1"/>
  <c r="AG60" i="3" l="1"/>
  <c r="AG45" i="2"/>
  <c r="AG63" i="2"/>
  <c r="AE63" i="2"/>
  <c r="AD22" i="1"/>
  <c r="AC26" i="1"/>
  <c r="AC100" i="1" s="1"/>
  <c r="AD21" i="1"/>
  <c r="AF21" i="1" s="1"/>
  <c r="AF22" i="1" l="1"/>
  <c r="AD26" i="1"/>
  <c r="AD100" i="1" s="1"/>
  <c r="F18" i="1"/>
  <c r="F26" i="1" s="1"/>
  <c r="F100" i="1" s="1"/>
  <c r="G18" i="1" l="1"/>
  <c r="G26" i="1" s="1"/>
  <c r="G100" i="1" s="1"/>
  <c r="L18" i="1" l="1"/>
  <c r="L26" i="1" s="1"/>
  <c r="L100" i="1" s="1"/>
  <c r="M18" i="1" l="1"/>
  <c r="M26" i="1" s="1"/>
  <c r="M100" i="1" s="1"/>
  <c r="AE18" i="1" l="1"/>
  <c r="AF18" i="1" l="1"/>
  <c r="AF26" i="1" s="1"/>
  <c r="AF100" i="1" s="1"/>
  <c r="AE26" i="1"/>
  <c r="AE100" i="1" s="1"/>
</calcChain>
</file>

<file path=xl/sharedStrings.xml><?xml version="1.0" encoding="utf-8"?>
<sst xmlns="http://schemas.openxmlformats.org/spreadsheetml/2006/main" count="811" uniqueCount="218">
  <si>
    <t>"Согласовано"</t>
  </si>
  <si>
    <t>"Утверждаю"</t>
  </si>
  <si>
    <t>Заместитель руководителя ГУ "Управление образования акимата Костанайской области"</t>
  </si>
  <si>
    <t>_______________ Умаров А.Н.</t>
  </si>
  <si>
    <t xml:space="preserve">Штатное расписание  </t>
  </si>
  <si>
    <t xml:space="preserve">  1 сентября 2021 года</t>
  </si>
  <si>
    <t>Должность</t>
  </si>
  <si>
    <t>Кол-во единиц</t>
  </si>
  <si>
    <t>Стаж работы</t>
  </si>
  <si>
    <t>Звено, ступень по блокам, разряд</t>
  </si>
  <si>
    <t>Тарифная ставка</t>
  </si>
  <si>
    <t>ФЗП месяц</t>
  </si>
  <si>
    <t>Повышение за работу в сельской местности</t>
  </si>
  <si>
    <t>Доплаты</t>
  </si>
  <si>
    <t>Надбавки</t>
  </si>
  <si>
    <t>Итого ФОТ в месяц</t>
  </si>
  <si>
    <t>ФОТ в месяц МБ</t>
  </si>
  <si>
    <t>ФОТ в месяц РБ</t>
  </si>
  <si>
    <t>За работу с вредными и опасными условиями труда, за работу в ночное время, в выходные и праздничные дни</t>
  </si>
  <si>
    <t>За классную квалификацию</t>
  </si>
  <si>
    <t>За особые условия труда 10%</t>
  </si>
  <si>
    <t>За квалификационную категорию</t>
  </si>
  <si>
    <t>Директор</t>
  </si>
  <si>
    <t>А1-2</t>
  </si>
  <si>
    <t>Итого управленческий персонал</t>
  </si>
  <si>
    <t>Итого основной персонал</t>
  </si>
  <si>
    <t>Итого административный персонал</t>
  </si>
  <si>
    <t>Итого вспомогательный персонал</t>
  </si>
  <si>
    <t>Итого рабочие</t>
  </si>
  <si>
    <t>ВСЕГО</t>
  </si>
  <si>
    <t xml:space="preserve">                       Главный бухгалтер:</t>
  </si>
  <si>
    <t>Руководителям и заместителям руководителей</t>
  </si>
  <si>
    <t>1- категория</t>
  </si>
  <si>
    <t>2- категория</t>
  </si>
  <si>
    <t>3- категория</t>
  </si>
  <si>
    <t>Педагог-мастер</t>
  </si>
  <si>
    <t>Педагог-исследователь</t>
  </si>
  <si>
    <t>Педагог-эксперт</t>
  </si>
  <si>
    <t>Педагог-модератор</t>
  </si>
  <si>
    <t>Тарифная ставка с учетом правочного коэффициента</t>
  </si>
  <si>
    <t xml:space="preserve">Итого ФОТ в месяц с учетом поправочного коэффициента </t>
  </si>
  <si>
    <t>И.о.директора КГКП "Аулиекольский сельскохозяйственный колледж" Управления образования акимата Костанайской области</t>
  </si>
  <si>
    <t>_______________Жусупова Л.И.</t>
  </si>
  <si>
    <t>Нурпеисова А.Д.</t>
  </si>
  <si>
    <t xml:space="preserve">КГКП "Аулиекольский сельскохозяйственный колледж" Управления образования акимата Костанайской области
</t>
  </si>
  <si>
    <t>Зам.директора по УР</t>
  </si>
  <si>
    <t>Зам.директора по УПР</t>
  </si>
  <si>
    <t>Зам.директора по ВР</t>
  </si>
  <si>
    <t>Зам.директора по хоз.работе</t>
  </si>
  <si>
    <t>Главный бухгалтер</t>
  </si>
  <si>
    <t>Заведующий отделением</t>
  </si>
  <si>
    <t>А1-2-1</t>
  </si>
  <si>
    <t>А2-2</t>
  </si>
  <si>
    <t>А3-2</t>
  </si>
  <si>
    <t>33г3м20д</t>
  </si>
  <si>
    <t>25л9д</t>
  </si>
  <si>
    <t>33г</t>
  </si>
  <si>
    <t>26л10м18д</t>
  </si>
  <si>
    <t>35л4м</t>
  </si>
  <si>
    <t>25л</t>
  </si>
  <si>
    <t>8л10м22д</t>
  </si>
  <si>
    <t>Методист</t>
  </si>
  <si>
    <t>Социальный педагог</t>
  </si>
  <si>
    <t>Педагог-психолог</t>
  </si>
  <si>
    <t>Воспитатель</t>
  </si>
  <si>
    <t>Медицинская сестра</t>
  </si>
  <si>
    <t>Мастер п/о</t>
  </si>
  <si>
    <t>касымова</t>
  </si>
  <si>
    <t>35л</t>
  </si>
  <si>
    <t>В1-5</t>
  </si>
  <si>
    <t>В3-3</t>
  </si>
  <si>
    <t>В4-4</t>
  </si>
  <si>
    <t>мукашева</t>
  </si>
  <si>
    <t>биржанова</t>
  </si>
  <si>
    <t>мизимбаева ж</t>
  </si>
  <si>
    <t>тулегенова р</t>
  </si>
  <si>
    <t>асманов</t>
  </si>
  <si>
    <t>30л1м12д</t>
  </si>
  <si>
    <t>В4-2</t>
  </si>
  <si>
    <t xml:space="preserve">абишев </t>
  </si>
  <si>
    <t>19л6м11д</t>
  </si>
  <si>
    <t xml:space="preserve">альмагамбетова </t>
  </si>
  <si>
    <t>11л</t>
  </si>
  <si>
    <t>В2-2</t>
  </si>
  <si>
    <t xml:space="preserve">Белова </t>
  </si>
  <si>
    <t>15л6д</t>
  </si>
  <si>
    <t>В2-1</t>
  </si>
  <si>
    <t>вопсев</t>
  </si>
  <si>
    <t>21г9м17д</t>
  </si>
  <si>
    <t>горшковозенко</t>
  </si>
  <si>
    <t>7л6м21д</t>
  </si>
  <si>
    <t>В2-3</t>
  </si>
  <si>
    <t>горобец</t>
  </si>
  <si>
    <t>6л6м18д</t>
  </si>
  <si>
    <t>В2-4</t>
  </si>
  <si>
    <t>досалин</t>
  </si>
  <si>
    <t>30л28д</t>
  </si>
  <si>
    <t>Жакин</t>
  </si>
  <si>
    <t>7л4м</t>
  </si>
  <si>
    <t>Жаппасов</t>
  </si>
  <si>
    <t>7л5м</t>
  </si>
  <si>
    <t>Ибраев арман</t>
  </si>
  <si>
    <t>3г3м</t>
  </si>
  <si>
    <t>исмагулова</t>
  </si>
  <si>
    <t>23г10м10д</t>
  </si>
  <si>
    <t>Итемгенов</t>
  </si>
  <si>
    <t>3г</t>
  </si>
  <si>
    <t>Карпенко В</t>
  </si>
  <si>
    <t>29л3м14д</t>
  </si>
  <si>
    <t>Карпенко С</t>
  </si>
  <si>
    <t>4г</t>
  </si>
  <si>
    <t>Касымов р</t>
  </si>
  <si>
    <t>8л</t>
  </si>
  <si>
    <t>клышбаев</t>
  </si>
  <si>
    <t>12л4м24д</t>
  </si>
  <si>
    <t>В4-3</t>
  </si>
  <si>
    <t>Коленко н</t>
  </si>
  <si>
    <t>31г</t>
  </si>
  <si>
    <t>В4-1</t>
  </si>
  <si>
    <t xml:space="preserve">Котлевский </t>
  </si>
  <si>
    <t>12л4м</t>
  </si>
  <si>
    <t>Кузьменко п</t>
  </si>
  <si>
    <t>30л3м27д</t>
  </si>
  <si>
    <t>Курмамбаев м</t>
  </si>
  <si>
    <t>17л7м18д</t>
  </si>
  <si>
    <t xml:space="preserve">Миргалиев </t>
  </si>
  <si>
    <t>15л10м1д</t>
  </si>
  <si>
    <t xml:space="preserve">Мамитанов </t>
  </si>
  <si>
    <t>28л</t>
  </si>
  <si>
    <t>нурманов</t>
  </si>
  <si>
    <t>16л3м27д</t>
  </si>
  <si>
    <t>нурманова</t>
  </si>
  <si>
    <t>17л11м6д</t>
  </si>
  <si>
    <t>онайбаев</t>
  </si>
  <si>
    <t>5л10м</t>
  </si>
  <si>
    <t>ткачев</t>
  </si>
  <si>
    <t>6л7м</t>
  </si>
  <si>
    <t>тотин т</t>
  </si>
  <si>
    <t>6л11м16д</t>
  </si>
  <si>
    <t>хасенов</t>
  </si>
  <si>
    <t>12л2м</t>
  </si>
  <si>
    <t>Хруслова</t>
  </si>
  <si>
    <t>3г11м</t>
  </si>
  <si>
    <t xml:space="preserve">Шегибаев </t>
  </si>
  <si>
    <t>15л</t>
  </si>
  <si>
    <t>курмамбаева</t>
  </si>
  <si>
    <t>суттубаева</t>
  </si>
  <si>
    <t>Панов</t>
  </si>
  <si>
    <t>крюков</t>
  </si>
  <si>
    <t>Абдрахманов</t>
  </si>
  <si>
    <t>10л4м</t>
  </si>
  <si>
    <t>17л2м</t>
  </si>
  <si>
    <t>20л8м</t>
  </si>
  <si>
    <t>8л11м15д</t>
  </si>
  <si>
    <t>8л10м</t>
  </si>
  <si>
    <t>1г</t>
  </si>
  <si>
    <t>15л9м</t>
  </si>
  <si>
    <t>Заведующая отделом кадров</t>
  </si>
  <si>
    <t xml:space="preserve">Экономист </t>
  </si>
  <si>
    <t>Бухгалтер</t>
  </si>
  <si>
    <t>Менеджер по ГЗ</t>
  </si>
  <si>
    <t>Библиотекарь</t>
  </si>
  <si>
    <t>Переводчик</t>
  </si>
  <si>
    <t>Специалист по програм.обеспеч</t>
  </si>
  <si>
    <t>Механик</t>
  </si>
  <si>
    <t>Шеф-повар</t>
  </si>
  <si>
    <t>дуйсенова</t>
  </si>
  <si>
    <t>есмагамбетова</t>
  </si>
  <si>
    <t>вакансия</t>
  </si>
  <si>
    <t>стасюк</t>
  </si>
  <si>
    <t>марденова</t>
  </si>
  <si>
    <t>жусупова</t>
  </si>
  <si>
    <t>шарипов</t>
  </si>
  <si>
    <t>абдиркенова</t>
  </si>
  <si>
    <t>талкамбаев</t>
  </si>
  <si>
    <t>акдаулетова</t>
  </si>
  <si>
    <t>8л6м</t>
  </si>
  <si>
    <t>с 7 до 10</t>
  </si>
  <si>
    <t>13л11м18д</t>
  </si>
  <si>
    <t>12л5м16д</t>
  </si>
  <si>
    <t xml:space="preserve">Заведующий хозяйством </t>
  </si>
  <si>
    <t>6л11м15д</t>
  </si>
  <si>
    <t>3г6м15д</t>
  </si>
  <si>
    <t>16л28д</t>
  </si>
  <si>
    <t>С1</t>
  </si>
  <si>
    <t>С2</t>
  </si>
  <si>
    <t>С3</t>
  </si>
  <si>
    <t>Секретарь</t>
  </si>
  <si>
    <t>Секретарь учебной части</t>
  </si>
  <si>
    <t xml:space="preserve">Комендант общежития </t>
  </si>
  <si>
    <t>Электрик</t>
  </si>
  <si>
    <t>Слесарь-сантехник</t>
  </si>
  <si>
    <t>Рабочий по обслуж.зд.</t>
  </si>
  <si>
    <t>Кочегар</t>
  </si>
  <si>
    <t>Уборщик помещений</t>
  </si>
  <si>
    <t>Оператор стиральн.машин</t>
  </si>
  <si>
    <t>Вахтер</t>
  </si>
  <si>
    <t>Сторож</t>
  </si>
  <si>
    <t>Водитель</t>
  </si>
  <si>
    <t>Повар</t>
  </si>
  <si>
    <t>Кладовщик</t>
  </si>
  <si>
    <t>Кухонный рабочий</t>
  </si>
  <si>
    <t>Гардеробщик</t>
  </si>
  <si>
    <t>дюсебекова</t>
  </si>
  <si>
    <t>D</t>
  </si>
  <si>
    <t>с 3 до 5</t>
  </si>
  <si>
    <t>4 разряд</t>
  </si>
  <si>
    <t>3 разряд</t>
  </si>
  <si>
    <t>2 разряд</t>
  </si>
  <si>
    <t>1 разряд</t>
  </si>
  <si>
    <t>За организацию производственного обучения</t>
  </si>
  <si>
    <t>За работу с библиотечным фондом</t>
  </si>
  <si>
    <t>024-000</t>
  </si>
  <si>
    <t>052-015</t>
  </si>
  <si>
    <t>св.25л</t>
  </si>
  <si>
    <t>св,25л</t>
  </si>
  <si>
    <t>0,5 вакансия</t>
  </si>
  <si>
    <t>ФОТ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</si>
</sst>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7" fillId="0" borderId="0" xfId="0" applyFont="1" applyFill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8" fillId="0" borderId="6" xfId="1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wrapText="1"/>
    </xf>
    <xf numFmtId="165" fontId="6" fillId="0" borderId="6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/>
    </xf>
    <xf numFmtId="165" fontId="8" fillId="0" borderId="6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165" fontId="8" fillId="3" borderId="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6" xfId="1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3" fillId="3" borderId="0" xfId="2" applyFont="1" applyFill="1" applyAlignment="1"/>
    <xf numFmtId="0" fontId="5" fillId="3" borderId="0" xfId="0" applyFont="1" applyFill="1"/>
    <xf numFmtId="0" fontId="4" fillId="3" borderId="0" xfId="2" applyFont="1" applyFill="1" applyAlignment="1">
      <alignment horizontal="left" vertical="center" wrapText="1"/>
    </xf>
    <xf numFmtId="0" fontId="2" fillId="3" borderId="0" xfId="0" applyFont="1" applyFill="1" applyAlignment="1">
      <alignment vertical="top" wrapText="1"/>
    </xf>
    <xf numFmtId="0" fontId="2" fillId="3" borderId="0" xfId="2" applyFont="1" applyFill="1" applyAlignment="1"/>
    <xf numFmtId="0" fontId="2" fillId="3" borderId="0" xfId="2" applyFont="1" applyFill="1" applyAlignment="1">
      <alignment wrapText="1"/>
    </xf>
    <xf numFmtId="0" fontId="6" fillId="3" borderId="0" xfId="2" applyFont="1" applyFill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165" fontId="6" fillId="3" borderId="6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wrapText="1"/>
    </xf>
    <xf numFmtId="1" fontId="8" fillId="3" borderId="6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3" fillId="3" borderId="0" xfId="2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165" fontId="8" fillId="2" borderId="6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6" xfId="1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/>
    <xf numFmtId="0" fontId="8" fillId="4" borderId="6" xfId="0" applyFont="1" applyFill="1" applyBorder="1" applyAlignment="1">
      <alignment horizontal="left"/>
    </xf>
    <xf numFmtId="165" fontId="8" fillId="4" borderId="6" xfId="0" applyNumberFormat="1" applyFont="1" applyFill="1" applyBorder="1" applyAlignment="1">
      <alignment horizontal="center"/>
    </xf>
    <xf numFmtId="3" fontId="8" fillId="4" borderId="6" xfId="0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/>
    </xf>
    <xf numFmtId="2" fontId="8" fillId="4" borderId="9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0" xfId="2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0" fillId="0" borderId="0" xfId="2" applyFont="1" applyFill="1" applyAlignment="1"/>
    <xf numFmtId="0" fontId="12" fillId="0" borderId="0" xfId="0" applyFont="1" applyFill="1"/>
    <xf numFmtId="0" fontId="12" fillId="0" borderId="0" xfId="2" applyFont="1" applyFill="1" applyAlignment="1">
      <alignment horizontal="left" vertical="center" wrapText="1"/>
    </xf>
    <xf numFmtId="0" fontId="11" fillId="0" borderId="0" xfId="2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top" wrapText="1"/>
    </xf>
    <xf numFmtId="0" fontId="9" fillId="0" borderId="0" xfId="2" applyFont="1" applyFill="1" applyAlignment="1"/>
    <xf numFmtId="0" fontId="9" fillId="0" borderId="0" xfId="2" applyFont="1" applyFill="1" applyAlignment="1">
      <alignment wrapText="1"/>
    </xf>
    <xf numFmtId="0" fontId="10" fillId="0" borderId="0" xfId="2" applyFont="1" applyFill="1" applyAlignment="1">
      <alignment horizontal="left" vertical="center" wrapText="1"/>
    </xf>
    <xf numFmtId="0" fontId="10" fillId="0" borderId="0" xfId="2" applyFont="1" applyFill="1" applyAlignment="1">
      <alignment horizontal="center" vertical="center" wrapText="1"/>
    </xf>
    <xf numFmtId="0" fontId="13" fillId="0" borderId="0" xfId="2" applyFont="1" applyFill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10" fillId="0" borderId="0" xfId="2" applyFont="1" applyFill="1" applyAlignment="1">
      <alignment horizontal="left" vertical="center" wrapText="1"/>
    </xf>
    <xf numFmtId="0" fontId="9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/>
    </xf>
    <xf numFmtId="0" fontId="9" fillId="0" borderId="1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/>
    </xf>
    <xf numFmtId="3" fontId="15" fillId="0" borderId="6" xfId="1" applyNumberFormat="1" applyFont="1" applyFill="1" applyBorder="1" applyAlignment="1">
      <alignment horizontal="center" vertical="center"/>
    </xf>
    <xf numFmtId="3" fontId="15" fillId="0" borderId="6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center"/>
    </xf>
    <xf numFmtId="3" fontId="15" fillId="3" borderId="6" xfId="1" applyNumberFormat="1" applyFont="1" applyFill="1" applyBorder="1" applyAlignment="1">
      <alignment horizontal="center" vertical="center"/>
    </xf>
    <xf numFmtId="3" fontId="15" fillId="3" borderId="6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3" fillId="0" borderId="8" xfId="0" applyFont="1" applyFill="1" applyBorder="1" applyAlignment="1">
      <alignment horizontal="center" wrapText="1"/>
    </xf>
    <xf numFmtId="165" fontId="13" fillId="0" borderId="6" xfId="0" applyNumberFormat="1" applyFont="1" applyFill="1" applyBorder="1" applyAlignment="1">
      <alignment horizontal="center"/>
    </xf>
    <xf numFmtId="1" fontId="13" fillId="0" borderId="6" xfId="0" applyNumberFormat="1" applyFont="1" applyFill="1" applyBorder="1" applyAlignment="1">
      <alignment horizontal="center"/>
    </xf>
    <xf numFmtId="165" fontId="15" fillId="0" borderId="6" xfId="0" applyNumberFormat="1" applyFont="1" applyFill="1" applyBorder="1" applyAlignment="1">
      <alignment horizontal="center"/>
    </xf>
    <xf numFmtId="3" fontId="15" fillId="0" borderId="6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/>
    </xf>
    <xf numFmtId="165" fontId="15" fillId="3" borderId="6" xfId="0" applyNumberFormat="1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2" fontId="12" fillId="0" borderId="9" xfId="0" applyNumberFormat="1" applyFont="1" applyFill="1" applyBorder="1" applyAlignment="1">
      <alignment horizontal="center"/>
    </xf>
    <xf numFmtId="3" fontId="12" fillId="0" borderId="6" xfId="1" applyNumberFormat="1" applyFont="1" applyFill="1" applyBorder="1" applyAlignment="1">
      <alignment horizontal="center" vertical="center"/>
    </xf>
    <xf numFmtId="3" fontId="12" fillId="3" borderId="6" xfId="1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/>
    </xf>
    <xf numFmtId="3" fontId="13" fillId="0" borderId="6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wrapText="1"/>
    </xf>
    <xf numFmtId="1" fontId="15" fillId="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1" fontId="9" fillId="0" borderId="0" xfId="0" applyNumberFormat="1" applyFont="1" applyFill="1"/>
    <xf numFmtId="165" fontId="9" fillId="0" borderId="0" xfId="0" applyNumberFormat="1" applyFont="1" applyFill="1"/>
  </cellXfs>
  <cellStyles count="3">
    <cellStyle name="Обычный" xfId="0" builtinId="0"/>
    <cellStyle name="Обычный_тарификация 2010-2011 уч.год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4"/>
  <sheetViews>
    <sheetView tabSelected="1" view="pageBreakPreview" topLeftCell="S83" zoomScale="80" zoomScaleNormal="120" zoomScaleSheetLayoutView="80" workbookViewId="0">
      <selection activeCell="G29" sqref="G29"/>
    </sheetView>
  </sheetViews>
  <sheetFormatPr defaultRowHeight="12.75" x14ac:dyDescent="0.2"/>
  <cols>
    <col min="1" max="1" width="38.85546875" style="109" customWidth="1"/>
    <col min="2" max="2" width="13.5703125" style="109" customWidth="1"/>
    <col min="3" max="3" width="15.140625" style="109" customWidth="1"/>
    <col min="4" max="4" width="18" style="109" customWidth="1"/>
    <col min="5" max="5" width="13.140625" style="109" customWidth="1"/>
    <col min="6" max="6" width="19.85546875" style="109" customWidth="1"/>
    <col min="7" max="7" width="22.140625" style="109" customWidth="1"/>
    <col min="8" max="8" width="24.28515625" style="109" customWidth="1"/>
    <col min="9" max="9" width="27" style="109" customWidth="1"/>
    <col min="10" max="10" width="15.28515625" style="109" customWidth="1"/>
    <col min="11" max="11" width="19.140625" style="109" customWidth="1"/>
    <col min="12" max="12" width="18.5703125" style="109" customWidth="1"/>
    <col min="13" max="13" width="24.5703125" style="109" customWidth="1"/>
    <col min="14" max="14" width="14.85546875" style="109" customWidth="1"/>
    <col min="15" max="15" width="16.7109375" style="109" customWidth="1"/>
    <col min="16" max="16" width="12.85546875" style="109" customWidth="1"/>
    <col min="17" max="17" width="16.28515625" style="109" customWidth="1"/>
    <col min="18" max="18" width="14" style="109" customWidth="1"/>
    <col min="19" max="19" width="17.140625" style="109" customWidth="1"/>
    <col min="20" max="23" width="11" style="109" customWidth="1"/>
    <col min="24" max="24" width="9.140625" style="109"/>
    <col min="25" max="25" width="9.5703125" style="109" customWidth="1"/>
    <col min="26" max="26" width="9.140625" style="109"/>
    <col min="27" max="27" width="10.5703125" style="109" customWidth="1"/>
    <col min="28" max="28" width="12.140625" style="109" customWidth="1"/>
    <col min="29" max="29" width="12.42578125" style="109" customWidth="1"/>
    <col min="30" max="30" width="14.140625" style="109" customWidth="1"/>
    <col min="31" max="31" width="10" style="109" customWidth="1"/>
    <col min="32" max="32" width="12.85546875" style="109" customWidth="1"/>
    <col min="33" max="261" width="9.140625" style="109"/>
    <col min="262" max="262" width="31.42578125" style="109" customWidth="1"/>
    <col min="263" max="264" width="7.85546875" style="109" customWidth="1"/>
    <col min="265" max="265" width="8.5703125" style="109" customWidth="1"/>
    <col min="266" max="266" width="9.5703125" style="109" customWidth="1"/>
    <col min="267" max="267" width="12" style="109" customWidth="1"/>
    <col min="268" max="268" width="10.140625" style="109" customWidth="1"/>
    <col min="269" max="269" width="10.7109375" style="109" customWidth="1"/>
    <col min="270" max="270" width="20.28515625" style="109" customWidth="1"/>
    <col min="271" max="271" width="12.140625" style="109" customWidth="1"/>
    <col min="272" max="272" width="9.140625" style="109" customWidth="1"/>
    <col min="273" max="273" width="9.5703125" style="109" customWidth="1"/>
    <col min="274" max="517" width="9.140625" style="109"/>
    <col min="518" max="518" width="31.42578125" style="109" customWidth="1"/>
    <col min="519" max="520" width="7.85546875" style="109" customWidth="1"/>
    <col min="521" max="521" width="8.5703125" style="109" customWidth="1"/>
    <col min="522" max="522" width="9.5703125" style="109" customWidth="1"/>
    <col min="523" max="523" width="12" style="109" customWidth="1"/>
    <col min="524" max="524" width="10.140625" style="109" customWidth="1"/>
    <col min="525" max="525" width="10.7109375" style="109" customWidth="1"/>
    <col min="526" max="526" width="20.28515625" style="109" customWidth="1"/>
    <col min="527" max="527" width="12.140625" style="109" customWidth="1"/>
    <col min="528" max="528" width="9.140625" style="109" customWidth="1"/>
    <col min="529" max="529" width="9.5703125" style="109" customWidth="1"/>
    <col min="530" max="773" width="9.140625" style="109"/>
    <col min="774" max="774" width="31.42578125" style="109" customWidth="1"/>
    <col min="775" max="776" width="7.85546875" style="109" customWidth="1"/>
    <col min="777" max="777" width="8.5703125" style="109" customWidth="1"/>
    <col min="778" max="778" width="9.5703125" style="109" customWidth="1"/>
    <col min="779" max="779" width="12" style="109" customWidth="1"/>
    <col min="780" max="780" width="10.140625" style="109" customWidth="1"/>
    <col min="781" max="781" width="10.7109375" style="109" customWidth="1"/>
    <col min="782" max="782" width="20.28515625" style="109" customWidth="1"/>
    <col min="783" max="783" width="12.140625" style="109" customWidth="1"/>
    <col min="784" max="784" width="9.140625" style="109" customWidth="1"/>
    <col min="785" max="785" width="9.5703125" style="109" customWidth="1"/>
    <col min="786" max="1029" width="9.140625" style="109"/>
    <col min="1030" max="1030" width="31.42578125" style="109" customWidth="1"/>
    <col min="1031" max="1032" width="7.85546875" style="109" customWidth="1"/>
    <col min="1033" max="1033" width="8.5703125" style="109" customWidth="1"/>
    <col min="1034" max="1034" width="9.5703125" style="109" customWidth="1"/>
    <col min="1035" max="1035" width="12" style="109" customWidth="1"/>
    <col min="1036" max="1036" width="10.140625" style="109" customWidth="1"/>
    <col min="1037" max="1037" width="10.7109375" style="109" customWidth="1"/>
    <col min="1038" max="1038" width="20.28515625" style="109" customWidth="1"/>
    <col min="1039" max="1039" width="12.140625" style="109" customWidth="1"/>
    <col min="1040" max="1040" width="9.140625" style="109" customWidth="1"/>
    <col min="1041" max="1041" width="9.5703125" style="109" customWidth="1"/>
    <col min="1042" max="1285" width="9.140625" style="109"/>
    <col min="1286" max="1286" width="31.42578125" style="109" customWidth="1"/>
    <col min="1287" max="1288" width="7.85546875" style="109" customWidth="1"/>
    <col min="1289" max="1289" width="8.5703125" style="109" customWidth="1"/>
    <col min="1290" max="1290" width="9.5703125" style="109" customWidth="1"/>
    <col min="1291" max="1291" width="12" style="109" customWidth="1"/>
    <col min="1292" max="1292" width="10.140625" style="109" customWidth="1"/>
    <col min="1293" max="1293" width="10.7109375" style="109" customWidth="1"/>
    <col min="1294" max="1294" width="20.28515625" style="109" customWidth="1"/>
    <col min="1295" max="1295" width="12.140625" style="109" customWidth="1"/>
    <col min="1296" max="1296" width="9.140625" style="109" customWidth="1"/>
    <col min="1297" max="1297" width="9.5703125" style="109" customWidth="1"/>
    <col min="1298" max="1541" width="9.140625" style="109"/>
    <col min="1542" max="1542" width="31.42578125" style="109" customWidth="1"/>
    <col min="1543" max="1544" width="7.85546875" style="109" customWidth="1"/>
    <col min="1545" max="1545" width="8.5703125" style="109" customWidth="1"/>
    <col min="1546" max="1546" width="9.5703125" style="109" customWidth="1"/>
    <col min="1547" max="1547" width="12" style="109" customWidth="1"/>
    <col min="1548" max="1548" width="10.140625" style="109" customWidth="1"/>
    <col min="1549" max="1549" width="10.7109375" style="109" customWidth="1"/>
    <col min="1550" max="1550" width="20.28515625" style="109" customWidth="1"/>
    <col min="1551" max="1551" width="12.140625" style="109" customWidth="1"/>
    <col min="1552" max="1552" width="9.140625" style="109" customWidth="1"/>
    <col min="1553" max="1553" width="9.5703125" style="109" customWidth="1"/>
    <col min="1554" max="1797" width="9.140625" style="109"/>
    <col min="1798" max="1798" width="31.42578125" style="109" customWidth="1"/>
    <col min="1799" max="1800" width="7.85546875" style="109" customWidth="1"/>
    <col min="1801" max="1801" width="8.5703125" style="109" customWidth="1"/>
    <col min="1802" max="1802" width="9.5703125" style="109" customWidth="1"/>
    <col min="1803" max="1803" width="12" style="109" customWidth="1"/>
    <col min="1804" max="1804" width="10.140625" style="109" customWidth="1"/>
    <col min="1805" max="1805" width="10.7109375" style="109" customWidth="1"/>
    <col min="1806" max="1806" width="20.28515625" style="109" customWidth="1"/>
    <col min="1807" max="1807" width="12.140625" style="109" customWidth="1"/>
    <col min="1808" max="1808" width="9.140625" style="109" customWidth="1"/>
    <col min="1809" max="1809" width="9.5703125" style="109" customWidth="1"/>
    <col min="1810" max="2053" width="9.140625" style="109"/>
    <col min="2054" max="2054" width="31.42578125" style="109" customWidth="1"/>
    <col min="2055" max="2056" width="7.85546875" style="109" customWidth="1"/>
    <col min="2057" max="2057" width="8.5703125" style="109" customWidth="1"/>
    <col min="2058" max="2058" width="9.5703125" style="109" customWidth="1"/>
    <col min="2059" max="2059" width="12" style="109" customWidth="1"/>
    <col min="2060" max="2060" width="10.140625" style="109" customWidth="1"/>
    <col min="2061" max="2061" width="10.7109375" style="109" customWidth="1"/>
    <col min="2062" max="2062" width="20.28515625" style="109" customWidth="1"/>
    <col min="2063" max="2063" width="12.140625" style="109" customWidth="1"/>
    <col min="2064" max="2064" width="9.140625" style="109" customWidth="1"/>
    <col min="2065" max="2065" width="9.5703125" style="109" customWidth="1"/>
    <col min="2066" max="2309" width="9.140625" style="109"/>
    <col min="2310" max="2310" width="31.42578125" style="109" customWidth="1"/>
    <col min="2311" max="2312" width="7.85546875" style="109" customWidth="1"/>
    <col min="2313" max="2313" width="8.5703125" style="109" customWidth="1"/>
    <col min="2314" max="2314" width="9.5703125" style="109" customWidth="1"/>
    <col min="2315" max="2315" width="12" style="109" customWidth="1"/>
    <col min="2316" max="2316" width="10.140625" style="109" customWidth="1"/>
    <col min="2317" max="2317" width="10.7109375" style="109" customWidth="1"/>
    <col min="2318" max="2318" width="20.28515625" style="109" customWidth="1"/>
    <col min="2319" max="2319" width="12.140625" style="109" customWidth="1"/>
    <col min="2320" max="2320" width="9.140625" style="109" customWidth="1"/>
    <col min="2321" max="2321" width="9.5703125" style="109" customWidth="1"/>
    <col min="2322" max="2565" width="9.140625" style="109"/>
    <col min="2566" max="2566" width="31.42578125" style="109" customWidth="1"/>
    <col min="2567" max="2568" width="7.85546875" style="109" customWidth="1"/>
    <col min="2569" max="2569" width="8.5703125" style="109" customWidth="1"/>
    <col min="2570" max="2570" width="9.5703125" style="109" customWidth="1"/>
    <col min="2571" max="2571" width="12" style="109" customWidth="1"/>
    <col min="2572" max="2572" width="10.140625" style="109" customWidth="1"/>
    <col min="2573" max="2573" width="10.7109375" style="109" customWidth="1"/>
    <col min="2574" max="2574" width="20.28515625" style="109" customWidth="1"/>
    <col min="2575" max="2575" width="12.140625" style="109" customWidth="1"/>
    <col min="2576" max="2576" width="9.140625" style="109" customWidth="1"/>
    <col min="2577" max="2577" width="9.5703125" style="109" customWidth="1"/>
    <col min="2578" max="2821" width="9.140625" style="109"/>
    <col min="2822" max="2822" width="31.42578125" style="109" customWidth="1"/>
    <col min="2823" max="2824" width="7.85546875" style="109" customWidth="1"/>
    <col min="2825" max="2825" width="8.5703125" style="109" customWidth="1"/>
    <col min="2826" max="2826" width="9.5703125" style="109" customWidth="1"/>
    <col min="2827" max="2827" width="12" style="109" customWidth="1"/>
    <col min="2828" max="2828" width="10.140625" style="109" customWidth="1"/>
    <col min="2829" max="2829" width="10.7109375" style="109" customWidth="1"/>
    <col min="2830" max="2830" width="20.28515625" style="109" customWidth="1"/>
    <col min="2831" max="2831" width="12.140625" style="109" customWidth="1"/>
    <col min="2832" max="2832" width="9.140625" style="109" customWidth="1"/>
    <col min="2833" max="2833" width="9.5703125" style="109" customWidth="1"/>
    <col min="2834" max="3077" width="9.140625" style="109"/>
    <col min="3078" max="3078" width="31.42578125" style="109" customWidth="1"/>
    <col min="3079" max="3080" width="7.85546875" style="109" customWidth="1"/>
    <col min="3081" max="3081" width="8.5703125" style="109" customWidth="1"/>
    <col min="3082" max="3082" width="9.5703125" style="109" customWidth="1"/>
    <col min="3083" max="3083" width="12" style="109" customWidth="1"/>
    <col min="3084" max="3084" width="10.140625" style="109" customWidth="1"/>
    <col min="3085" max="3085" width="10.7109375" style="109" customWidth="1"/>
    <col min="3086" max="3086" width="20.28515625" style="109" customWidth="1"/>
    <col min="3087" max="3087" width="12.140625" style="109" customWidth="1"/>
    <col min="3088" max="3088" width="9.140625" style="109" customWidth="1"/>
    <col min="3089" max="3089" width="9.5703125" style="109" customWidth="1"/>
    <col min="3090" max="3333" width="9.140625" style="109"/>
    <col min="3334" max="3334" width="31.42578125" style="109" customWidth="1"/>
    <col min="3335" max="3336" width="7.85546875" style="109" customWidth="1"/>
    <col min="3337" max="3337" width="8.5703125" style="109" customWidth="1"/>
    <col min="3338" max="3338" width="9.5703125" style="109" customWidth="1"/>
    <col min="3339" max="3339" width="12" style="109" customWidth="1"/>
    <col min="3340" max="3340" width="10.140625" style="109" customWidth="1"/>
    <col min="3341" max="3341" width="10.7109375" style="109" customWidth="1"/>
    <col min="3342" max="3342" width="20.28515625" style="109" customWidth="1"/>
    <col min="3343" max="3343" width="12.140625" style="109" customWidth="1"/>
    <col min="3344" max="3344" width="9.140625" style="109" customWidth="1"/>
    <col min="3345" max="3345" width="9.5703125" style="109" customWidth="1"/>
    <col min="3346" max="3589" width="9.140625" style="109"/>
    <col min="3590" max="3590" width="31.42578125" style="109" customWidth="1"/>
    <col min="3591" max="3592" width="7.85546875" style="109" customWidth="1"/>
    <col min="3593" max="3593" width="8.5703125" style="109" customWidth="1"/>
    <col min="3594" max="3594" width="9.5703125" style="109" customWidth="1"/>
    <col min="3595" max="3595" width="12" style="109" customWidth="1"/>
    <col min="3596" max="3596" width="10.140625" style="109" customWidth="1"/>
    <col min="3597" max="3597" width="10.7109375" style="109" customWidth="1"/>
    <col min="3598" max="3598" width="20.28515625" style="109" customWidth="1"/>
    <col min="3599" max="3599" width="12.140625" style="109" customWidth="1"/>
    <col min="3600" max="3600" width="9.140625" style="109" customWidth="1"/>
    <col min="3601" max="3601" width="9.5703125" style="109" customWidth="1"/>
    <col min="3602" max="3845" width="9.140625" style="109"/>
    <col min="3846" max="3846" width="31.42578125" style="109" customWidth="1"/>
    <col min="3847" max="3848" width="7.85546875" style="109" customWidth="1"/>
    <col min="3849" max="3849" width="8.5703125" style="109" customWidth="1"/>
    <col min="3850" max="3850" width="9.5703125" style="109" customWidth="1"/>
    <col min="3851" max="3851" width="12" style="109" customWidth="1"/>
    <col min="3852" max="3852" width="10.140625" style="109" customWidth="1"/>
    <col min="3853" max="3853" width="10.7109375" style="109" customWidth="1"/>
    <col min="3854" max="3854" width="20.28515625" style="109" customWidth="1"/>
    <col min="3855" max="3855" width="12.140625" style="109" customWidth="1"/>
    <col min="3856" max="3856" width="9.140625" style="109" customWidth="1"/>
    <col min="3857" max="3857" width="9.5703125" style="109" customWidth="1"/>
    <col min="3858" max="4101" width="9.140625" style="109"/>
    <col min="4102" max="4102" width="31.42578125" style="109" customWidth="1"/>
    <col min="4103" max="4104" width="7.85546875" style="109" customWidth="1"/>
    <col min="4105" max="4105" width="8.5703125" style="109" customWidth="1"/>
    <col min="4106" max="4106" width="9.5703125" style="109" customWidth="1"/>
    <col min="4107" max="4107" width="12" style="109" customWidth="1"/>
    <col min="4108" max="4108" width="10.140625" style="109" customWidth="1"/>
    <col min="4109" max="4109" width="10.7109375" style="109" customWidth="1"/>
    <col min="4110" max="4110" width="20.28515625" style="109" customWidth="1"/>
    <col min="4111" max="4111" width="12.140625" style="109" customWidth="1"/>
    <col min="4112" max="4112" width="9.140625" style="109" customWidth="1"/>
    <col min="4113" max="4113" width="9.5703125" style="109" customWidth="1"/>
    <col min="4114" max="4357" width="9.140625" style="109"/>
    <col min="4358" max="4358" width="31.42578125" style="109" customWidth="1"/>
    <col min="4359" max="4360" width="7.85546875" style="109" customWidth="1"/>
    <col min="4361" max="4361" width="8.5703125" style="109" customWidth="1"/>
    <col min="4362" max="4362" width="9.5703125" style="109" customWidth="1"/>
    <col min="4363" max="4363" width="12" style="109" customWidth="1"/>
    <col min="4364" max="4364" width="10.140625" style="109" customWidth="1"/>
    <col min="4365" max="4365" width="10.7109375" style="109" customWidth="1"/>
    <col min="4366" max="4366" width="20.28515625" style="109" customWidth="1"/>
    <col min="4367" max="4367" width="12.140625" style="109" customWidth="1"/>
    <col min="4368" max="4368" width="9.140625" style="109" customWidth="1"/>
    <col min="4369" max="4369" width="9.5703125" style="109" customWidth="1"/>
    <col min="4370" max="4613" width="9.140625" style="109"/>
    <col min="4614" max="4614" width="31.42578125" style="109" customWidth="1"/>
    <col min="4615" max="4616" width="7.85546875" style="109" customWidth="1"/>
    <col min="4617" max="4617" width="8.5703125" style="109" customWidth="1"/>
    <col min="4618" max="4618" width="9.5703125" style="109" customWidth="1"/>
    <col min="4619" max="4619" width="12" style="109" customWidth="1"/>
    <col min="4620" max="4620" width="10.140625" style="109" customWidth="1"/>
    <col min="4621" max="4621" width="10.7109375" style="109" customWidth="1"/>
    <col min="4622" max="4622" width="20.28515625" style="109" customWidth="1"/>
    <col min="4623" max="4623" width="12.140625" style="109" customWidth="1"/>
    <col min="4624" max="4624" width="9.140625" style="109" customWidth="1"/>
    <col min="4625" max="4625" width="9.5703125" style="109" customWidth="1"/>
    <col min="4626" max="4869" width="9.140625" style="109"/>
    <col min="4870" max="4870" width="31.42578125" style="109" customWidth="1"/>
    <col min="4871" max="4872" width="7.85546875" style="109" customWidth="1"/>
    <col min="4873" max="4873" width="8.5703125" style="109" customWidth="1"/>
    <col min="4874" max="4874" width="9.5703125" style="109" customWidth="1"/>
    <col min="4875" max="4875" width="12" style="109" customWidth="1"/>
    <col min="4876" max="4876" width="10.140625" style="109" customWidth="1"/>
    <col min="4877" max="4877" width="10.7109375" style="109" customWidth="1"/>
    <col min="4878" max="4878" width="20.28515625" style="109" customWidth="1"/>
    <col min="4879" max="4879" width="12.140625" style="109" customWidth="1"/>
    <col min="4880" max="4880" width="9.140625" style="109" customWidth="1"/>
    <col min="4881" max="4881" width="9.5703125" style="109" customWidth="1"/>
    <col min="4882" max="5125" width="9.140625" style="109"/>
    <col min="5126" max="5126" width="31.42578125" style="109" customWidth="1"/>
    <col min="5127" max="5128" width="7.85546875" style="109" customWidth="1"/>
    <col min="5129" max="5129" width="8.5703125" style="109" customWidth="1"/>
    <col min="5130" max="5130" width="9.5703125" style="109" customWidth="1"/>
    <col min="5131" max="5131" width="12" style="109" customWidth="1"/>
    <col min="5132" max="5132" width="10.140625" style="109" customWidth="1"/>
    <col min="5133" max="5133" width="10.7109375" style="109" customWidth="1"/>
    <col min="5134" max="5134" width="20.28515625" style="109" customWidth="1"/>
    <col min="5135" max="5135" width="12.140625" style="109" customWidth="1"/>
    <col min="5136" max="5136" width="9.140625" style="109" customWidth="1"/>
    <col min="5137" max="5137" width="9.5703125" style="109" customWidth="1"/>
    <col min="5138" max="5381" width="9.140625" style="109"/>
    <col min="5382" max="5382" width="31.42578125" style="109" customWidth="1"/>
    <col min="5383" max="5384" width="7.85546875" style="109" customWidth="1"/>
    <col min="5385" max="5385" width="8.5703125" style="109" customWidth="1"/>
    <col min="5386" max="5386" width="9.5703125" style="109" customWidth="1"/>
    <col min="5387" max="5387" width="12" style="109" customWidth="1"/>
    <col min="5388" max="5388" width="10.140625" style="109" customWidth="1"/>
    <col min="5389" max="5389" width="10.7109375" style="109" customWidth="1"/>
    <col min="5390" max="5390" width="20.28515625" style="109" customWidth="1"/>
    <col min="5391" max="5391" width="12.140625" style="109" customWidth="1"/>
    <col min="5392" max="5392" width="9.140625" style="109" customWidth="1"/>
    <col min="5393" max="5393" width="9.5703125" style="109" customWidth="1"/>
    <col min="5394" max="5637" width="9.140625" style="109"/>
    <col min="5638" max="5638" width="31.42578125" style="109" customWidth="1"/>
    <col min="5639" max="5640" width="7.85546875" style="109" customWidth="1"/>
    <col min="5641" max="5641" width="8.5703125" style="109" customWidth="1"/>
    <col min="5642" max="5642" width="9.5703125" style="109" customWidth="1"/>
    <col min="5643" max="5643" width="12" style="109" customWidth="1"/>
    <col min="5644" max="5644" width="10.140625" style="109" customWidth="1"/>
    <col min="5645" max="5645" width="10.7109375" style="109" customWidth="1"/>
    <col min="5646" max="5646" width="20.28515625" style="109" customWidth="1"/>
    <col min="5647" max="5647" width="12.140625" style="109" customWidth="1"/>
    <col min="5648" max="5648" width="9.140625" style="109" customWidth="1"/>
    <col min="5649" max="5649" width="9.5703125" style="109" customWidth="1"/>
    <col min="5650" max="5893" width="9.140625" style="109"/>
    <col min="5894" max="5894" width="31.42578125" style="109" customWidth="1"/>
    <col min="5895" max="5896" width="7.85546875" style="109" customWidth="1"/>
    <col min="5897" max="5897" width="8.5703125" style="109" customWidth="1"/>
    <col min="5898" max="5898" width="9.5703125" style="109" customWidth="1"/>
    <col min="5899" max="5899" width="12" style="109" customWidth="1"/>
    <col min="5900" max="5900" width="10.140625" style="109" customWidth="1"/>
    <col min="5901" max="5901" width="10.7109375" style="109" customWidth="1"/>
    <col min="5902" max="5902" width="20.28515625" style="109" customWidth="1"/>
    <col min="5903" max="5903" width="12.140625" style="109" customWidth="1"/>
    <col min="5904" max="5904" width="9.140625" style="109" customWidth="1"/>
    <col min="5905" max="5905" width="9.5703125" style="109" customWidth="1"/>
    <col min="5906" max="6149" width="9.140625" style="109"/>
    <col min="6150" max="6150" width="31.42578125" style="109" customWidth="1"/>
    <col min="6151" max="6152" width="7.85546875" style="109" customWidth="1"/>
    <col min="6153" max="6153" width="8.5703125" style="109" customWidth="1"/>
    <col min="6154" max="6154" width="9.5703125" style="109" customWidth="1"/>
    <col min="6155" max="6155" width="12" style="109" customWidth="1"/>
    <col min="6156" max="6156" width="10.140625" style="109" customWidth="1"/>
    <col min="6157" max="6157" width="10.7109375" style="109" customWidth="1"/>
    <col min="6158" max="6158" width="20.28515625" style="109" customWidth="1"/>
    <col min="6159" max="6159" width="12.140625" style="109" customWidth="1"/>
    <col min="6160" max="6160" width="9.140625" style="109" customWidth="1"/>
    <col min="6161" max="6161" width="9.5703125" style="109" customWidth="1"/>
    <col min="6162" max="6405" width="9.140625" style="109"/>
    <col min="6406" max="6406" width="31.42578125" style="109" customWidth="1"/>
    <col min="6407" max="6408" width="7.85546875" style="109" customWidth="1"/>
    <col min="6409" max="6409" width="8.5703125" style="109" customWidth="1"/>
    <col min="6410" max="6410" width="9.5703125" style="109" customWidth="1"/>
    <col min="6411" max="6411" width="12" style="109" customWidth="1"/>
    <col min="6412" max="6412" width="10.140625" style="109" customWidth="1"/>
    <col min="6413" max="6413" width="10.7109375" style="109" customWidth="1"/>
    <col min="6414" max="6414" width="20.28515625" style="109" customWidth="1"/>
    <col min="6415" max="6415" width="12.140625" style="109" customWidth="1"/>
    <col min="6416" max="6416" width="9.140625" style="109" customWidth="1"/>
    <col min="6417" max="6417" width="9.5703125" style="109" customWidth="1"/>
    <col min="6418" max="6661" width="9.140625" style="109"/>
    <col min="6662" max="6662" width="31.42578125" style="109" customWidth="1"/>
    <col min="6663" max="6664" width="7.85546875" style="109" customWidth="1"/>
    <col min="6665" max="6665" width="8.5703125" style="109" customWidth="1"/>
    <col min="6666" max="6666" width="9.5703125" style="109" customWidth="1"/>
    <col min="6667" max="6667" width="12" style="109" customWidth="1"/>
    <col min="6668" max="6668" width="10.140625" style="109" customWidth="1"/>
    <col min="6669" max="6669" width="10.7109375" style="109" customWidth="1"/>
    <col min="6670" max="6670" width="20.28515625" style="109" customWidth="1"/>
    <col min="6671" max="6671" width="12.140625" style="109" customWidth="1"/>
    <col min="6672" max="6672" width="9.140625" style="109" customWidth="1"/>
    <col min="6673" max="6673" width="9.5703125" style="109" customWidth="1"/>
    <col min="6674" max="6917" width="9.140625" style="109"/>
    <col min="6918" max="6918" width="31.42578125" style="109" customWidth="1"/>
    <col min="6919" max="6920" width="7.85546875" style="109" customWidth="1"/>
    <col min="6921" max="6921" width="8.5703125" style="109" customWidth="1"/>
    <col min="6922" max="6922" width="9.5703125" style="109" customWidth="1"/>
    <col min="6923" max="6923" width="12" style="109" customWidth="1"/>
    <col min="6924" max="6924" width="10.140625" style="109" customWidth="1"/>
    <col min="6925" max="6925" width="10.7109375" style="109" customWidth="1"/>
    <col min="6926" max="6926" width="20.28515625" style="109" customWidth="1"/>
    <col min="6927" max="6927" width="12.140625" style="109" customWidth="1"/>
    <col min="6928" max="6928" width="9.140625" style="109" customWidth="1"/>
    <col min="6929" max="6929" width="9.5703125" style="109" customWidth="1"/>
    <col min="6930" max="7173" width="9.140625" style="109"/>
    <col min="7174" max="7174" width="31.42578125" style="109" customWidth="1"/>
    <col min="7175" max="7176" width="7.85546875" style="109" customWidth="1"/>
    <col min="7177" max="7177" width="8.5703125" style="109" customWidth="1"/>
    <col min="7178" max="7178" width="9.5703125" style="109" customWidth="1"/>
    <col min="7179" max="7179" width="12" style="109" customWidth="1"/>
    <col min="7180" max="7180" width="10.140625" style="109" customWidth="1"/>
    <col min="7181" max="7181" width="10.7109375" style="109" customWidth="1"/>
    <col min="7182" max="7182" width="20.28515625" style="109" customWidth="1"/>
    <col min="7183" max="7183" width="12.140625" style="109" customWidth="1"/>
    <col min="7184" max="7184" width="9.140625" style="109" customWidth="1"/>
    <col min="7185" max="7185" width="9.5703125" style="109" customWidth="1"/>
    <col min="7186" max="7429" width="9.140625" style="109"/>
    <col min="7430" max="7430" width="31.42578125" style="109" customWidth="1"/>
    <col min="7431" max="7432" width="7.85546875" style="109" customWidth="1"/>
    <col min="7433" max="7433" width="8.5703125" style="109" customWidth="1"/>
    <col min="7434" max="7434" width="9.5703125" style="109" customWidth="1"/>
    <col min="7435" max="7435" width="12" style="109" customWidth="1"/>
    <col min="7436" max="7436" width="10.140625" style="109" customWidth="1"/>
    <col min="7437" max="7437" width="10.7109375" style="109" customWidth="1"/>
    <col min="7438" max="7438" width="20.28515625" style="109" customWidth="1"/>
    <col min="7439" max="7439" width="12.140625" style="109" customWidth="1"/>
    <col min="7440" max="7440" width="9.140625" style="109" customWidth="1"/>
    <col min="7441" max="7441" width="9.5703125" style="109" customWidth="1"/>
    <col min="7442" max="7685" width="9.140625" style="109"/>
    <col min="7686" max="7686" width="31.42578125" style="109" customWidth="1"/>
    <col min="7687" max="7688" width="7.85546875" style="109" customWidth="1"/>
    <col min="7689" max="7689" width="8.5703125" style="109" customWidth="1"/>
    <col min="7690" max="7690" width="9.5703125" style="109" customWidth="1"/>
    <col min="7691" max="7691" width="12" style="109" customWidth="1"/>
    <col min="7692" max="7692" width="10.140625" style="109" customWidth="1"/>
    <col min="7693" max="7693" width="10.7109375" style="109" customWidth="1"/>
    <col min="7694" max="7694" width="20.28515625" style="109" customWidth="1"/>
    <col min="7695" max="7695" width="12.140625" style="109" customWidth="1"/>
    <col min="7696" max="7696" width="9.140625" style="109" customWidth="1"/>
    <col min="7697" max="7697" width="9.5703125" style="109" customWidth="1"/>
    <col min="7698" max="7941" width="9.140625" style="109"/>
    <col min="7942" max="7942" width="31.42578125" style="109" customWidth="1"/>
    <col min="7943" max="7944" width="7.85546875" style="109" customWidth="1"/>
    <col min="7945" max="7945" width="8.5703125" style="109" customWidth="1"/>
    <col min="7946" max="7946" width="9.5703125" style="109" customWidth="1"/>
    <col min="7947" max="7947" width="12" style="109" customWidth="1"/>
    <col min="7948" max="7948" width="10.140625" style="109" customWidth="1"/>
    <col min="7949" max="7949" width="10.7109375" style="109" customWidth="1"/>
    <col min="7950" max="7950" width="20.28515625" style="109" customWidth="1"/>
    <col min="7951" max="7951" width="12.140625" style="109" customWidth="1"/>
    <col min="7952" max="7952" width="9.140625" style="109" customWidth="1"/>
    <col min="7953" max="7953" width="9.5703125" style="109" customWidth="1"/>
    <col min="7954" max="8197" width="9.140625" style="109"/>
    <col min="8198" max="8198" width="31.42578125" style="109" customWidth="1"/>
    <col min="8199" max="8200" width="7.85546875" style="109" customWidth="1"/>
    <col min="8201" max="8201" width="8.5703125" style="109" customWidth="1"/>
    <col min="8202" max="8202" width="9.5703125" style="109" customWidth="1"/>
    <col min="8203" max="8203" width="12" style="109" customWidth="1"/>
    <col min="8204" max="8204" width="10.140625" style="109" customWidth="1"/>
    <col min="8205" max="8205" width="10.7109375" style="109" customWidth="1"/>
    <col min="8206" max="8206" width="20.28515625" style="109" customWidth="1"/>
    <col min="8207" max="8207" width="12.140625" style="109" customWidth="1"/>
    <col min="8208" max="8208" width="9.140625" style="109" customWidth="1"/>
    <col min="8209" max="8209" width="9.5703125" style="109" customWidth="1"/>
    <col min="8210" max="8453" width="9.140625" style="109"/>
    <col min="8454" max="8454" width="31.42578125" style="109" customWidth="1"/>
    <col min="8455" max="8456" width="7.85546875" style="109" customWidth="1"/>
    <col min="8457" max="8457" width="8.5703125" style="109" customWidth="1"/>
    <col min="8458" max="8458" width="9.5703125" style="109" customWidth="1"/>
    <col min="8459" max="8459" width="12" style="109" customWidth="1"/>
    <col min="8460" max="8460" width="10.140625" style="109" customWidth="1"/>
    <col min="8461" max="8461" width="10.7109375" style="109" customWidth="1"/>
    <col min="8462" max="8462" width="20.28515625" style="109" customWidth="1"/>
    <col min="8463" max="8463" width="12.140625" style="109" customWidth="1"/>
    <col min="8464" max="8464" width="9.140625" style="109" customWidth="1"/>
    <col min="8465" max="8465" width="9.5703125" style="109" customWidth="1"/>
    <col min="8466" max="8709" width="9.140625" style="109"/>
    <col min="8710" max="8710" width="31.42578125" style="109" customWidth="1"/>
    <col min="8711" max="8712" width="7.85546875" style="109" customWidth="1"/>
    <col min="8713" max="8713" width="8.5703125" style="109" customWidth="1"/>
    <col min="8714" max="8714" width="9.5703125" style="109" customWidth="1"/>
    <col min="8715" max="8715" width="12" style="109" customWidth="1"/>
    <col min="8716" max="8716" width="10.140625" style="109" customWidth="1"/>
    <col min="8717" max="8717" width="10.7109375" style="109" customWidth="1"/>
    <col min="8718" max="8718" width="20.28515625" style="109" customWidth="1"/>
    <col min="8719" max="8719" width="12.140625" style="109" customWidth="1"/>
    <col min="8720" max="8720" width="9.140625" style="109" customWidth="1"/>
    <col min="8721" max="8721" width="9.5703125" style="109" customWidth="1"/>
    <col min="8722" max="8965" width="9.140625" style="109"/>
    <col min="8966" max="8966" width="31.42578125" style="109" customWidth="1"/>
    <col min="8967" max="8968" width="7.85546875" style="109" customWidth="1"/>
    <col min="8969" max="8969" width="8.5703125" style="109" customWidth="1"/>
    <col min="8970" max="8970" width="9.5703125" style="109" customWidth="1"/>
    <col min="8971" max="8971" width="12" style="109" customWidth="1"/>
    <col min="8972" max="8972" width="10.140625" style="109" customWidth="1"/>
    <col min="8973" max="8973" width="10.7109375" style="109" customWidth="1"/>
    <col min="8974" max="8974" width="20.28515625" style="109" customWidth="1"/>
    <col min="8975" max="8975" width="12.140625" style="109" customWidth="1"/>
    <col min="8976" max="8976" width="9.140625" style="109" customWidth="1"/>
    <col min="8977" max="8977" width="9.5703125" style="109" customWidth="1"/>
    <col min="8978" max="9221" width="9.140625" style="109"/>
    <col min="9222" max="9222" width="31.42578125" style="109" customWidth="1"/>
    <col min="9223" max="9224" width="7.85546875" style="109" customWidth="1"/>
    <col min="9225" max="9225" width="8.5703125" style="109" customWidth="1"/>
    <col min="9226" max="9226" width="9.5703125" style="109" customWidth="1"/>
    <col min="9227" max="9227" width="12" style="109" customWidth="1"/>
    <col min="9228" max="9228" width="10.140625" style="109" customWidth="1"/>
    <col min="9229" max="9229" width="10.7109375" style="109" customWidth="1"/>
    <col min="9230" max="9230" width="20.28515625" style="109" customWidth="1"/>
    <col min="9231" max="9231" width="12.140625" style="109" customWidth="1"/>
    <col min="9232" max="9232" width="9.140625" style="109" customWidth="1"/>
    <col min="9233" max="9233" width="9.5703125" style="109" customWidth="1"/>
    <col min="9234" max="9477" width="9.140625" style="109"/>
    <col min="9478" max="9478" width="31.42578125" style="109" customWidth="1"/>
    <col min="9479" max="9480" width="7.85546875" style="109" customWidth="1"/>
    <col min="9481" max="9481" width="8.5703125" style="109" customWidth="1"/>
    <col min="9482" max="9482" width="9.5703125" style="109" customWidth="1"/>
    <col min="9483" max="9483" width="12" style="109" customWidth="1"/>
    <col min="9484" max="9484" width="10.140625" style="109" customWidth="1"/>
    <col min="9485" max="9485" width="10.7109375" style="109" customWidth="1"/>
    <col min="9486" max="9486" width="20.28515625" style="109" customWidth="1"/>
    <col min="9487" max="9487" width="12.140625" style="109" customWidth="1"/>
    <col min="9488" max="9488" width="9.140625" style="109" customWidth="1"/>
    <col min="9489" max="9489" width="9.5703125" style="109" customWidth="1"/>
    <col min="9490" max="9733" width="9.140625" style="109"/>
    <col min="9734" max="9734" width="31.42578125" style="109" customWidth="1"/>
    <col min="9735" max="9736" width="7.85546875" style="109" customWidth="1"/>
    <col min="9737" max="9737" width="8.5703125" style="109" customWidth="1"/>
    <col min="9738" max="9738" width="9.5703125" style="109" customWidth="1"/>
    <col min="9739" max="9739" width="12" style="109" customWidth="1"/>
    <col min="9740" max="9740" width="10.140625" style="109" customWidth="1"/>
    <col min="9741" max="9741" width="10.7109375" style="109" customWidth="1"/>
    <col min="9742" max="9742" width="20.28515625" style="109" customWidth="1"/>
    <col min="9743" max="9743" width="12.140625" style="109" customWidth="1"/>
    <col min="9744" max="9744" width="9.140625" style="109" customWidth="1"/>
    <col min="9745" max="9745" width="9.5703125" style="109" customWidth="1"/>
    <col min="9746" max="9989" width="9.140625" style="109"/>
    <col min="9990" max="9990" width="31.42578125" style="109" customWidth="1"/>
    <col min="9991" max="9992" width="7.85546875" style="109" customWidth="1"/>
    <col min="9993" max="9993" width="8.5703125" style="109" customWidth="1"/>
    <col min="9994" max="9994" width="9.5703125" style="109" customWidth="1"/>
    <col min="9995" max="9995" width="12" style="109" customWidth="1"/>
    <col min="9996" max="9996" width="10.140625" style="109" customWidth="1"/>
    <col min="9997" max="9997" width="10.7109375" style="109" customWidth="1"/>
    <col min="9998" max="9998" width="20.28515625" style="109" customWidth="1"/>
    <col min="9999" max="9999" width="12.140625" style="109" customWidth="1"/>
    <col min="10000" max="10000" width="9.140625" style="109" customWidth="1"/>
    <col min="10001" max="10001" width="9.5703125" style="109" customWidth="1"/>
    <col min="10002" max="10245" width="9.140625" style="109"/>
    <col min="10246" max="10246" width="31.42578125" style="109" customWidth="1"/>
    <col min="10247" max="10248" width="7.85546875" style="109" customWidth="1"/>
    <col min="10249" max="10249" width="8.5703125" style="109" customWidth="1"/>
    <col min="10250" max="10250" width="9.5703125" style="109" customWidth="1"/>
    <col min="10251" max="10251" width="12" style="109" customWidth="1"/>
    <col min="10252" max="10252" width="10.140625" style="109" customWidth="1"/>
    <col min="10253" max="10253" width="10.7109375" style="109" customWidth="1"/>
    <col min="10254" max="10254" width="20.28515625" style="109" customWidth="1"/>
    <col min="10255" max="10255" width="12.140625" style="109" customWidth="1"/>
    <col min="10256" max="10256" width="9.140625" style="109" customWidth="1"/>
    <col min="10257" max="10257" width="9.5703125" style="109" customWidth="1"/>
    <col min="10258" max="10501" width="9.140625" style="109"/>
    <col min="10502" max="10502" width="31.42578125" style="109" customWidth="1"/>
    <col min="10503" max="10504" width="7.85546875" style="109" customWidth="1"/>
    <col min="10505" max="10505" width="8.5703125" style="109" customWidth="1"/>
    <col min="10506" max="10506" width="9.5703125" style="109" customWidth="1"/>
    <col min="10507" max="10507" width="12" style="109" customWidth="1"/>
    <col min="10508" max="10508" width="10.140625" style="109" customWidth="1"/>
    <col min="10509" max="10509" width="10.7109375" style="109" customWidth="1"/>
    <col min="10510" max="10510" width="20.28515625" style="109" customWidth="1"/>
    <col min="10511" max="10511" width="12.140625" style="109" customWidth="1"/>
    <col min="10512" max="10512" width="9.140625" style="109" customWidth="1"/>
    <col min="10513" max="10513" width="9.5703125" style="109" customWidth="1"/>
    <col min="10514" max="10757" width="9.140625" style="109"/>
    <col min="10758" max="10758" width="31.42578125" style="109" customWidth="1"/>
    <col min="10759" max="10760" width="7.85546875" style="109" customWidth="1"/>
    <col min="10761" max="10761" width="8.5703125" style="109" customWidth="1"/>
    <col min="10762" max="10762" width="9.5703125" style="109" customWidth="1"/>
    <col min="10763" max="10763" width="12" style="109" customWidth="1"/>
    <col min="10764" max="10764" width="10.140625" style="109" customWidth="1"/>
    <col min="10765" max="10765" width="10.7109375" style="109" customWidth="1"/>
    <col min="10766" max="10766" width="20.28515625" style="109" customWidth="1"/>
    <col min="10767" max="10767" width="12.140625" style="109" customWidth="1"/>
    <col min="10768" max="10768" width="9.140625" style="109" customWidth="1"/>
    <col min="10769" max="10769" width="9.5703125" style="109" customWidth="1"/>
    <col min="10770" max="11013" width="9.140625" style="109"/>
    <col min="11014" max="11014" width="31.42578125" style="109" customWidth="1"/>
    <col min="11015" max="11016" width="7.85546875" style="109" customWidth="1"/>
    <col min="11017" max="11017" width="8.5703125" style="109" customWidth="1"/>
    <col min="11018" max="11018" width="9.5703125" style="109" customWidth="1"/>
    <col min="11019" max="11019" width="12" style="109" customWidth="1"/>
    <col min="11020" max="11020" width="10.140625" style="109" customWidth="1"/>
    <col min="11021" max="11021" width="10.7109375" style="109" customWidth="1"/>
    <col min="11022" max="11022" width="20.28515625" style="109" customWidth="1"/>
    <col min="11023" max="11023" width="12.140625" style="109" customWidth="1"/>
    <col min="11024" max="11024" width="9.140625" style="109" customWidth="1"/>
    <col min="11025" max="11025" width="9.5703125" style="109" customWidth="1"/>
    <col min="11026" max="11269" width="9.140625" style="109"/>
    <col min="11270" max="11270" width="31.42578125" style="109" customWidth="1"/>
    <col min="11271" max="11272" width="7.85546875" style="109" customWidth="1"/>
    <col min="11273" max="11273" width="8.5703125" style="109" customWidth="1"/>
    <col min="11274" max="11274" width="9.5703125" style="109" customWidth="1"/>
    <col min="11275" max="11275" width="12" style="109" customWidth="1"/>
    <col min="11276" max="11276" width="10.140625" style="109" customWidth="1"/>
    <col min="11277" max="11277" width="10.7109375" style="109" customWidth="1"/>
    <col min="11278" max="11278" width="20.28515625" style="109" customWidth="1"/>
    <col min="11279" max="11279" width="12.140625" style="109" customWidth="1"/>
    <col min="11280" max="11280" width="9.140625" style="109" customWidth="1"/>
    <col min="11281" max="11281" width="9.5703125" style="109" customWidth="1"/>
    <col min="11282" max="11525" width="9.140625" style="109"/>
    <col min="11526" max="11526" width="31.42578125" style="109" customWidth="1"/>
    <col min="11527" max="11528" width="7.85546875" style="109" customWidth="1"/>
    <col min="11529" max="11529" width="8.5703125" style="109" customWidth="1"/>
    <col min="11530" max="11530" width="9.5703125" style="109" customWidth="1"/>
    <col min="11531" max="11531" width="12" style="109" customWidth="1"/>
    <col min="11532" max="11532" width="10.140625" style="109" customWidth="1"/>
    <col min="11533" max="11533" width="10.7109375" style="109" customWidth="1"/>
    <col min="11534" max="11534" width="20.28515625" style="109" customWidth="1"/>
    <col min="11535" max="11535" width="12.140625" style="109" customWidth="1"/>
    <col min="11536" max="11536" width="9.140625" style="109" customWidth="1"/>
    <col min="11537" max="11537" width="9.5703125" style="109" customWidth="1"/>
    <col min="11538" max="11781" width="9.140625" style="109"/>
    <col min="11782" max="11782" width="31.42578125" style="109" customWidth="1"/>
    <col min="11783" max="11784" width="7.85546875" style="109" customWidth="1"/>
    <col min="11785" max="11785" width="8.5703125" style="109" customWidth="1"/>
    <col min="11786" max="11786" width="9.5703125" style="109" customWidth="1"/>
    <col min="11787" max="11787" width="12" style="109" customWidth="1"/>
    <col min="11788" max="11788" width="10.140625" style="109" customWidth="1"/>
    <col min="11789" max="11789" width="10.7109375" style="109" customWidth="1"/>
    <col min="11790" max="11790" width="20.28515625" style="109" customWidth="1"/>
    <col min="11791" max="11791" width="12.140625" style="109" customWidth="1"/>
    <col min="11792" max="11792" width="9.140625" style="109" customWidth="1"/>
    <col min="11793" max="11793" width="9.5703125" style="109" customWidth="1"/>
    <col min="11794" max="12037" width="9.140625" style="109"/>
    <col min="12038" max="12038" width="31.42578125" style="109" customWidth="1"/>
    <col min="12039" max="12040" width="7.85546875" style="109" customWidth="1"/>
    <col min="12041" max="12041" width="8.5703125" style="109" customWidth="1"/>
    <col min="12042" max="12042" width="9.5703125" style="109" customWidth="1"/>
    <col min="12043" max="12043" width="12" style="109" customWidth="1"/>
    <col min="12044" max="12044" width="10.140625" style="109" customWidth="1"/>
    <col min="12045" max="12045" width="10.7109375" style="109" customWidth="1"/>
    <col min="12046" max="12046" width="20.28515625" style="109" customWidth="1"/>
    <col min="12047" max="12047" width="12.140625" style="109" customWidth="1"/>
    <col min="12048" max="12048" width="9.140625" style="109" customWidth="1"/>
    <col min="12049" max="12049" width="9.5703125" style="109" customWidth="1"/>
    <col min="12050" max="12293" width="9.140625" style="109"/>
    <col min="12294" max="12294" width="31.42578125" style="109" customWidth="1"/>
    <col min="12295" max="12296" width="7.85546875" style="109" customWidth="1"/>
    <col min="12297" max="12297" width="8.5703125" style="109" customWidth="1"/>
    <col min="12298" max="12298" width="9.5703125" style="109" customWidth="1"/>
    <col min="12299" max="12299" width="12" style="109" customWidth="1"/>
    <col min="12300" max="12300" width="10.140625" style="109" customWidth="1"/>
    <col min="12301" max="12301" width="10.7109375" style="109" customWidth="1"/>
    <col min="12302" max="12302" width="20.28515625" style="109" customWidth="1"/>
    <col min="12303" max="12303" width="12.140625" style="109" customWidth="1"/>
    <col min="12304" max="12304" width="9.140625" style="109" customWidth="1"/>
    <col min="12305" max="12305" width="9.5703125" style="109" customWidth="1"/>
    <col min="12306" max="12549" width="9.140625" style="109"/>
    <col min="12550" max="12550" width="31.42578125" style="109" customWidth="1"/>
    <col min="12551" max="12552" width="7.85546875" style="109" customWidth="1"/>
    <col min="12553" max="12553" width="8.5703125" style="109" customWidth="1"/>
    <col min="12554" max="12554" width="9.5703125" style="109" customWidth="1"/>
    <col min="12555" max="12555" width="12" style="109" customWidth="1"/>
    <col min="12556" max="12556" width="10.140625" style="109" customWidth="1"/>
    <col min="12557" max="12557" width="10.7109375" style="109" customWidth="1"/>
    <col min="12558" max="12558" width="20.28515625" style="109" customWidth="1"/>
    <col min="12559" max="12559" width="12.140625" style="109" customWidth="1"/>
    <col min="12560" max="12560" width="9.140625" style="109" customWidth="1"/>
    <col min="12561" max="12561" width="9.5703125" style="109" customWidth="1"/>
    <col min="12562" max="12805" width="9.140625" style="109"/>
    <col min="12806" max="12806" width="31.42578125" style="109" customWidth="1"/>
    <col min="12807" max="12808" width="7.85546875" style="109" customWidth="1"/>
    <col min="12809" max="12809" width="8.5703125" style="109" customWidth="1"/>
    <col min="12810" max="12810" width="9.5703125" style="109" customWidth="1"/>
    <col min="12811" max="12811" width="12" style="109" customWidth="1"/>
    <col min="12812" max="12812" width="10.140625" style="109" customWidth="1"/>
    <col min="12813" max="12813" width="10.7109375" style="109" customWidth="1"/>
    <col min="12814" max="12814" width="20.28515625" style="109" customWidth="1"/>
    <col min="12815" max="12815" width="12.140625" style="109" customWidth="1"/>
    <col min="12816" max="12816" width="9.140625" style="109" customWidth="1"/>
    <col min="12817" max="12817" width="9.5703125" style="109" customWidth="1"/>
    <col min="12818" max="13061" width="9.140625" style="109"/>
    <col min="13062" max="13062" width="31.42578125" style="109" customWidth="1"/>
    <col min="13063" max="13064" width="7.85546875" style="109" customWidth="1"/>
    <col min="13065" max="13065" width="8.5703125" style="109" customWidth="1"/>
    <col min="13066" max="13066" width="9.5703125" style="109" customWidth="1"/>
    <col min="13067" max="13067" width="12" style="109" customWidth="1"/>
    <col min="13068" max="13068" width="10.140625" style="109" customWidth="1"/>
    <col min="13069" max="13069" width="10.7109375" style="109" customWidth="1"/>
    <col min="13070" max="13070" width="20.28515625" style="109" customWidth="1"/>
    <col min="13071" max="13071" width="12.140625" style="109" customWidth="1"/>
    <col min="13072" max="13072" width="9.140625" style="109" customWidth="1"/>
    <col min="13073" max="13073" width="9.5703125" style="109" customWidth="1"/>
    <col min="13074" max="13317" width="9.140625" style="109"/>
    <col min="13318" max="13318" width="31.42578125" style="109" customWidth="1"/>
    <col min="13319" max="13320" width="7.85546875" style="109" customWidth="1"/>
    <col min="13321" max="13321" width="8.5703125" style="109" customWidth="1"/>
    <col min="13322" max="13322" width="9.5703125" style="109" customWidth="1"/>
    <col min="13323" max="13323" width="12" style="109" customWidth="1"/>
    <col min="13324" max="13324" width="10.140625" style="109" customWidth="1"/>
    <col min="13325" max="13325" width="10.7109375" style="109" customWidth="1"/>
    <col min="13326" max="13326" width="20.28515625" style="109" customWidth="1"/>
    <col min="13327" max="13327" width="12.140625" style="109" customWidth="1"/>
    <col min="13328" max="13328" width="9.140625" style="109" customWidth="1"/>
    <col min="13329" max="13329" width="9.5703125" style="109" customWidth="1"/>
    <col min="13330" max="13573" width="9.140625" style="109"/>
    <col min="13574" max="13574" width="31.42578125" style="109" customWidth="1"/>
    <col min="13575" max="13576" width="7.85546875" style="109" customWidth="1"/>
    <col min="13577" max="13577" width="8.5703125" style="109" customWidth="1"/>
    <col min="13578" max="13578" width="9.5703125" style="109" customWidth="1"/>
    <col min="13579" max="13579" width="12" style="109" customWidth="1"/>
    <col min="13580" max="13580" width="10.140625" style="109" customWidth="1"/>
    <col min="13581" max="13581" width="10.7109375" style="109" customWidth="1"/>
    <col min="13582" max="13582" width="20.28515625" style="109" customWidth="1"/>
    <col min="13583" max="13583" width="12.140625" style="109" customWidth="1"/>
    <col min="13584" max="13584" width="9.140625" style="109" customWidth="1"/>
    <col min="13585" max="13585" width="9.5703125" style="109" customWidth="1"/>
    <col min="13586" max="13829" width="9.140625" style="109"/>
    <col min="13830" max="13830" width="31.42578125" style="109" customWidth="1"/>
    <col min="13831" max="13832" width="7.85546875" style="109" customWidth="1"/>
    <col min="13833" max="13833" width="8.5703125" style="109" customWidth="1"/>
    <col min="13834" max="13834" width="9.5703125" style="109" customWidth="1"/>
    <col min="13835" max="13835" width="12" style="109" customWidth="1"/>
    <col min="13836" max="13836" width="10.140625" style="109" customWidth="1"/>
    <col min="13837" max="13837" width="10.7109375" style="109" customWidth="1"/>
    <col min="13838" max="13838" width="20.28515625" style="109" customWidth="1"/>
    <col min="13839" max="13839" width="12.140625" style="109" customWidth="1"/>
    <col min="13840" max="13840" width="9.140625" style="109" customWidth="1"/>
    <col min="13841" max="13841" width="9.5703125" style="109" customWidth="1"/>
    <col min="13842" max="14085" width="9.140625" style="109"/>
    <col min="14086" max="14086" width="31.42578125" style="109" customWidth="1"/>
    <col min="14087" max="14088" width="7.85546875" style="109" customWidth="1"/>
    <col min="14089" max="14089" width="8.5703125" style="109" customWidth="1"/>
    <col min="14090" max="14090" width="9.5703125" style="109" customWidth="1"/>
    <col min="14091" max="14091" width="12" style="109" customWidth="1"/>
    <col min="14092" max="14092" width="10.140625" style="109" customWidth="1"/>
    <col min="14093" max="14093" width="10.7109375" style="109" customWidth="1"/>
    <col min="14094" max="14094" width="20.28515625" style="109" customWidth="1"/>
    <col min="14095" max="14095" width="12.140625" style="109" customWidth="1"/>
    <col min="14096" max="14096" width="9.140625" style="109" customWidth="1"/>
    <col min="14097" max="14097" width="9.5703125" style="109" customWidth="1"/>
    <col min="14098" max="14341" width="9.140625" style="109"/>
    <col min="14342" max="14342" width="31.42578125" style="109" customWidth="1"/>
    <col min="14343" max="14344" width="7.85546875" style="109" customWidth="1"/>
    <col min="14345" max="14345" width="8.5703125" style="109" customWidth="1"/>
    <col min="14346" max="14346" width="9.5703125" style="109" customWidth="1"/>
    <col min="14347" max="14347" width="12" style="109" customWidth="1"/>
    <col min="14348" max="14348" width="10.140625" style="109" customWidth="1"/>
    <col min="14349" max="14349" width="10.7109375" style="109" customWidth="1"/>
    <col min="14350" max="14350" width="20.28515625" style="109" customWidth="1"/>
    <col min="14351" max="14351" width="12.140625" style="109" customWidth="1"/>
    <col min="14352" max="14352" width="9.140625" style="109" customWidth="1"/>
    <col min="14353" max="14353" width="9.5703125" style="109" customWidth="1"/>
    <col min="14354" max="14597" width="9.140625" style="109"/>
    <col min="14598" max="14598" width="31.42578125" style="109" customWidth="1"/>
    <col min="14599" max="14600" width="7.85546875" style="109" customWidth="1"/>
    <col min="14601" max="14601" width="8.5703125" style="109" customWidth="1"/>
    <col min="14602" max="14602" width="9.5703125" style="109" customWidth="1"/>
    <col min="14603" max="14603" width="12" style="109" customWidth="1"/>
    <col min="14604" max="14604" width="10.140625" style="109" customWidth="1"/>
    <col min="14605" max="14605" width="10.7109375" style="109" customWidth="1"/>
    <col min="14606" max="14606" width="20.28515625" style="109" customWidth="1"/>
    <col min="14607" max="14607" width="12.140625" style="109" customWidth="1"/>
    <col min="14608" max="14608" width="9.140625" style="109" customWidth="1"/>
    <col min="14609" max="14609" width="9.5703125" style="109" customWidth="1"/>
    <col min="14610" max="14853" width="9.140625" style="109"/>
    <col min="14854" max="14854" width="31.42578125" style="109" customWidth="1"/>
    <col min="14855" max="14856" width="7.85546875" style="109" customWidth="1"/>
    <col min="14857" max="14857" width="8.5703125" style="109" customWidth="1"/>
    <col min="14858" max="14858" width="9.5703125" style="109" customWidth="1"/>
    <col min="14859" max="14859" width="12" style="109" customWidth="1"/>
    <col min="14860" max="14860" width="10.140625" style="109" customWidth="1"/>
    <col min="14861" max="14861" width="10.7109375" style="109" customWidth="1"/>
    <col min="14862" max="14862" width="20.28515625" style="109" customWidth="1"/>
    <col min="14863" max="14863" width="12.140625" style="109" customWidth="1"/>
    <col min="14864" max="14864" width="9.140625" style="109" customWidth="1"/>
    <col min="14865" max="14865" width="9.5703125" style="109" customWidth="1"/>
    <col min="14866" max="15109" width="9.140625" style="109"/>
    <col min="15110" max="15110" width="31.42578125" style="109" customWidth="1"/>
    <col min="15111" max="15112" width="7.85546875" style="109" customWidth="1"/>
    <col min="15113" max="15113" width="8.5703125" style="109" customWidth="1"/>
    <col min="15114" max="15114" width="9.5703125" style="109" customWidth="1"/>
    <col min="15115" max="15115" width="12" style="109" customWidth="1"/>
    <col min="15116" max="15116" width="10.140625" style="109" customWidth="1"/>
    <col min="15117" max="15117" width="10.7109375" style="109" customWidth="1"/>
    <col min="15118" max="15118" width="20.28515625" style="109" customWidth="1"/>
    <col min="15119" max="15119" width="12.140625" style="109" customWidth="1"/>
    <col min="15120" max="15120" width="9.140625" style="109" customWidth="1"/>
    <col min="15121" max="15121" width="9.5703125" style="109" customWidth="1"/>
    <col min="15122" max="15365" width="9.140625" style="109"/>
    <col min="15366" max="15366" width="31.42578125" style="109" customWidth="1"/>
    <col min="15367" max="15368" width="7.85546875" style="109" customWidth="1"/>
    <col min="15369" max="15369" width="8.5703125" style="109" customWidth="1"/>
    <col min="15370" max="15370" width="9.5703125" style="109" customWidth="1"/>
    <col min="15371" max="15371" width="12" style="109" customWidth="1"/>
    <col min="15372" max="15372" width="10.140625" style="109" customWidth="1"/>
    <col min="15373" max="15373" width="10.7109375" style="109" customWidth="1"/>
    <col min="15374" max="15374" width="20.28515625" style="109" customWidth="1"/>
    <col min="15375" max="15375" width="12.140625" style="109" customWidth="1"/>
    <col min="15376" max="15376" width="9.140625" style="109" customWidth="1"/>
    <col min="15377" max="15377" width="9.5703125" style="109" customWidth="1"/>
    <col min="15378" max="15621" width="9.140625" style="109"/>
    <col min="15622" max="15622" width="31.42578125" style="109" customWidth="1"/>
    <col min="15623" max="15624" width="7.85546875" style="109" customWidth="1"/>
    <col min="15625" max="15625" width="8.5703125" style="109" customWidth="1"/>
    <col min="15626" max="15626" width="9.5703125" style="109" customWidth="1"/>
    <col min="15627" max="15627" width="12" style="109" customWidth="1"/>
    <col min="15628" max="15628" width="10.140625" style="109" customWidth="1"/>
    <col min="15629" max="15629" width="10.7109375" style="109" customWidth="1"/>
    <col min="15630" max="15630" width="20.28515625" style="109" customWidth="1"/>
    <col min="15631" max="15631" width="12.140625" style="109" customWidth="1"/>
    <col min="15632" max="15632" width="9.140625" style="109" customWidth="1"/>
    <col min="15633" max="15633" width="9.5703125" style="109" customWidth="1"/>
    <col min="15634" max="15877" width="9.140625" style="109"/>
    <col min="15878" max="15878" width="31.42578125" style="109" customWidth="1"/>
    <col min="15879" max="15880" width="7.85546875" style="109" customWidth="1"/>
    <col min="15881" max="15881" width="8.5703125" style="109" customWidth="1"/>
    <col min="15882" max="15882" width="9.5703125" style="109" customWidth="1"/>
    <col min="15883" max="15883" width="12" style="109" customWidth="1"/>
    <col min="15884" max="15884" width="10.140625" style="109" customWidth="1"/>
    <col min="15885" max="15885" width="10.7109375" style="109" customWidth="1"/>
    <col min="15886" max="15886" width="20.28515625" style="109" customWidth="1"/>
    <col min="15887" max="15887" width="12.140625" style="109" customWidth="1"/>
    <col min="15888" max="15888" width="9.140625" style="109" customWidth="1"/>
    <col min="15889" max="15889" width="9.5703125" style="109" customWidth="1"/>
    <col min="15890" max="16133" width="9.140625" style="109"/>
    <col min="16134" max="16134" width="31.42578125" style="109" customWidth="1"/>
    <col min="16135" max="16136" width="7.85546875" style="109" customWidth="1"/>
    <col min="16137" max="16137" width="8.5703125" style="109" customWidth="1"/>
    <col min="16138" max="16138" width="9.5703125" style="109" customWidth="1"/>
    <col min="16139" max="16139" width="12" style="109" customWidth="1"/>
    <col min="16140" max="16140" width="10.140625" style="109" customWidth="1"/>
    <col min="16141" max="16141" width="10.7109375" style="109" customWidth="1"/>
    <col min="16142" max="16142" width="20.28515625" style="109" customWidth="1"/>
    <col min="16143" max="16143" width="12.140625" style="109" customWidth="1"/>
    <col min="16144" max="16144" width="9.140625" style="109" customWidth="1"/>
    <col min="16145" max="16145" width="9.5703125" style="109" customWidth="1"/>
    <col min="16146" max="16384" width="9.140625" style="109"/>
  </cols>
  <sheetData>
    <row r="1" spans="1:32" ht="21" customHeight="1" x14ac:dyDescent="0.25">
      <c r="B1" s="110" t="s">
        <v>0</v>
      </c>
      <c r="C1" s="110"/>
      <c r="D1" s="110"/>
      <c r="G1" s="111"/>
      <c r="I1" s="112" t="s">
        <v>1</v>
      </c>
      <c r="J1" s="112"/>
      <c r="K1" s="110"/>
      <c r="L1" s="110"/>
      <c r="M1" s="113"/>
      <c r="S1" s="111"/>
      <c r="T1" s="111"/>
      <c r="U1" s="111"/>
      <c r="V1" s="111"/>
      <c r="W1" s="111"/>
      <c r="X1" s="111"/>
      <c r="Y1" s="111"/>
    </row>
    <row r="2" spans="1:32" ht="13.5" customHeight="1" x14ac:dyDescent="0.2">
      <c r="B2" s="114" t="s">
        <v>2</v>
      </c>
      <c r="C2" s="114"/>
      <c r="D2" s="114"/>
      <c r="E2" s="114"/>
      <c r="F2" s="114"/>
      <c r="G2" s="115"/>
      <c r="I2" s="116" t="s">
        <v>41</v>
      </c>
      <c r="J2" s="116"/>
      <c r="K2" s="116"/>
      <c r="L2" s="116"/>
      <c r="M2" s="116"/>
      <c r="P2" s="117"/>
      <c r="Q2" s="117"/>
      <c r="R2" s="117"/>
      <c r="S2" s="118"/>
      <c r="T2" s="118"/>
      <c r="U2" s="118"/>
      <c r="V2" s="118"/>
      <c r="W2" s="118"/>
      <c r="X2" s="119"/>
      <c r="Y2" s="118"/>
      <c r="AE2" s="120"/>
    </row>
    <row r="3" spans="1:32" ht="29.25" customHeight="1" x14ac:dyDescent="0.2">
      <c r="B3" s="114"/>
      <c r="C3" s="114"/>
      <c r="D3" s="114"/>
      <c r="E3" s="114"/>
      <c r="F3" s="114"/>
      <c r="G3" s="115"/>
      <c r="I3" s="116"/>
      <c r="J3" s="116"/>
      <c r="K3" s="116"/>
      <c r="L3" s="116"/>
      <c r="M3" s="116"/>
      <c r="P3" s="117"/>
      <c r="Q3" s="117"/>
      <c r="R3" s="117"/>
      <c r="S3" s="119"/>
      <c r="T3" s="119"/>
      <c r="U3" s="119"/>
      <c r="V3" s="119"/>
      <c r="W3" s="119"/>
      <c r="X3" s="119"/>
      <c r="Y3" s="119"/>
      <c r="AE3" s="120"/>
    </row>
    <row r="4" spans="1:32" ht="19.5" customHeight="1" x14ac:dyDescent="0.25">
      <c r="B4" s="121" t="s">
        <v>3</v>
      </c>
      <c r="C4" s="121"/>
      <c r="D4" s="121"/>
      <c r="E4" s="121"/>
      <c r="F4" s="121"/>
      <c r="G4" s="122"/>
      <c r="I4" s="123" t="s">
        <v>42</v>
      </c>
      <c r="J4" s="123"/>
      <c r="K4" s="123"/>
      <c r="L4" s="123"/>
      <c r="M4" s="123"/>
      <c r="P4" s="124"/>
      <c r="Y4" s="119"/>
      <c r="AE4" s="120"/>
    </row>
    <row r="5" spans="1:32" ht="15.75" x14ac:dyDescent="0.25">
      <c r="B5" s="125"/>
      <c r="C5" s="124"/>
      <c r="N5" s="126"/>
      <c r="O5" s="125"/>
      <c r="P5" s="124"/>
      <c r="Z5" s="113"/>
      <c r="AA5" s="113"/>
      <c r="AB5" s="113"/>
      <c r="AC5" s="113"/>
      <c r="AD5" s="113"/>
      <c r="AE5" s="126"/>
    </row>
    <row r="6" spans="1:32" ht="12" hidden="1" customHeight="1" x14ac:dyDescent="0.2">
      <c r="B6" s="117"/>
      <c r="C6" s="117"/>
      <c r="D6" s="117"/>
      <c r="E6" s="117"/>
      <c r="F6" s="119"/>
      <c r="G6" s="127"/>
      <c r="H6" s="127"/>
      <c r="I6" s="127"/>
      <c r="J6" s="127"/>
      <c r="K6" s="127"/>
    </row>
    <row r="7" spans="1:32" ht="17.25" hidden="1" customHeight="1" x14ac:dyDescent="0.2">
      <c r="B7" s="126"/>
      <c r="C7" s="128"/>
      <c r="D7" s="128"/>
      <c r="F7" s="126"/>
      <c r="G7" s="127"/>
      <c r="H7" s="127"/>
      <c r="I7" s="127"/>
      <c r="J7" s="127"/>
      <c r="K7" s="127"/>
    </row>
    <row r="8" spans="1:32" ht="19.5" customHeight="1" x14ac:dyDescent="0.2">
      <c r="B8" s="124"/>
      <c r="C8" s="124"/>
      <c r="G8" s="127"/>
      <c r="H8" s="127"/>
      <c r="I8" s="127"/>
      <c r="J8" s="127"/>
      <c r="K8" s="127"/>
    </row>
    <row r="9" spans="1:32" ht="15.75" x14ac:dyDescent="0.2">
      <c r="A9" s="129"/>
      <c r="B9" s="129"/>
      <c r="C9" s="129"/>
      <c r="D9" s="129"/>
      <c r="E9" s="129"/>
      <c r="F9" s="130" t="s">
        <v>4</v>
      </c>
      <c r="G9" s="130"/>
      <c r="H9" s="130"/>
      <c r="I9" s="130"/>
      <c r="J9" s="130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1:32" ht="15.75" customHeight="1" x14ac:dyDescent="0.2">
      <c r="A10" s="131"/>
      <c r="B10" s="131"/>
      <c r="C10" s="131"/>
      <c r="D10" s="131"/>
      <c r="E10" s="131"/>
      <c r="F10" s="132" t="s">
        <v>44</v>
      </c>
      <c r="G10" s="132"/>
      <c r="H10" s="132"/>
      <c r="I10" s="132"/>
      <c r="J10" s="132"/>
      <c r="K10" s="132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</row>
    <row r="11" spans="1:32" ht="15.75" x14ac:dyDescent="0.2">
      <c r="B11" s="133"/>
      <c r="C11" s="133"/>
      <c r="D11" s="133"/>
      <c r="E11" s="133"/>
      <c r="F11" s="133"/>
      <c r="G11" s="133"/>
      <c r="H11" s="133" t="s">
        <v>5</v>
      </c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</row>
    <row r="12" spans="1:32" x14ac:dyDescent="0.2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</row>
    <row r="13" spans="1:32" s="143" customFormat="1" ht="12.75" customHeight="1" x14ac:dyDescent="0.2">
      <c r="A13" s="135" t="s">
        <v>6</v>
      </c>
      <c r="B13" s="136" t="s">
        <v>7</v>
      </c>
      <c r="C13" s="136" t="s">
        <v>8</v>
      </c>
      <c r="D13" s="136" t="s">
        <v>9</v>
      </c>
      <c r="E13" s="136" t="s">
        <v>10</v>
      </c>
      <c r="F13" s="135" t="s">
        <v>11</v>
      </c>
      <c r="G13" s="136" t="s">
        <v>12</v>
      </c>
      <c r="H13" s="137" t="s">
        <v>13</v>
      </c>
      <c r="I13" s="138"/>
      <c r="J13" s="139"/>
      <c r="K13" s="140" t="s">
        <v>14</v>
      </c>
      <c r="L13" s="141"/>
      <c r="M13" s="136" t="s">
        <v>15</v>
      </c>
      <c r="N13" s="136" t="s">
        <v>9</v>
      </c>
      <c r="O13" s="136" t="s">
        <v>39</v>
      </c>
      <c r="P13" s="136" t="s">
        <v>11</v>
      </c>
      <c r="Q13" s="136" t="s">
        <v>12</v>
      </c>
      <c r="R13" s="137" t="s">
        <v>13</v>
      </c>
      <c r="S13" s="138"/>
      <c r="T13" s="138"/>
      <c r="U13" s="138"/>
      <c r="V13" s="138"/>
      <c r="W13" s="138"/>
      <c r="X13" s="138"/>
      <c r="Y13" s="138"/>
      <c r="Z13" s="138"/>
      <c r="AA13" s="139"/>
      <c r="AB13" s="140" t="s">
        <v>14</v>
      </c>
      <c r="AC13" s="141"/>
      <c r="AD13" s="136" t="s">
        <v>40</v>
      </c>
      <c r="AE13" s="142" t="s">
        <v>16</v>
      </c>
      <c r="AF13" s="142" t="s">
        <v>17</v>
      </c>
    </row>
    <row r="14" spans="1:32" s="143" customFormat="1" ht="61.5" customHeight="1" x14ac:dyDescent="0.2">
      <c r="A14" s="144"/>
      <c r="B14" s="145"/>
      <c r="C14" s="145"/>
      <c r="D14" s="145"/>
      <c r="E14" s="145"/>
      <c r="F14" s="144"/>
      <c r="G14" s="145"/>
      <c r="H14" s="146" t="s">
        <v>211</v>
      </c>
      <c r="I14" s="147" t="s">
        <v>18</v>
      </c>
      <c r="J14" s="146" t="s">
        <v>210</v>
      </c>
      <c r="K14" s="146" t="s">
        <v>19</v>
      </c>
      <c r="L14" s="146" t="s">
        <v>20</v>
      </c>
      <c r="M14" s="145"/>
      <c r="N14" s="145"/>
      <c r="O14" s="145"/>
      <c r="P14" s="145"/>
      <c r="Q14" s="145"/>
      <c r="R14" s="146" t="s">
        <v>211</v>
      </c>
      <c r="S14" s="147" t="s">
        <v>18</v>
      </c>
      <c r="T14" s="146" t="s">
        <v>210</v>
      </c>
      <c r="U14" s="147" t="s">
        <v>21</v>
      </c>
      <c r="V14" s="147"/>
      <c r="W14" s="147"/>
      <c r="X14" s="147"/>
      <c r="Y14" s="147"/>
      <c r="Z14" s="147"/>
      <c r="AA14" s="147"/>
      <c r="AB14" s="147" t="s">
        <v>19</v>
      </c>
      <c r="AC14" s="146" t="s">
        <v>20</v>
      </c>
      <c r="AD14" s="145"/>
      <c r="AE14" s="142"/>
      <c r="AF14" s="142"/>
    </row>
    <row r="15" spans="1:32" s="143" customFormat="1" ht="36.75" customHeight="1" x14ac:dyDescent="0.2">
      <c r="A15" s="144"/>
      <c r="B15" s="145"/>
      <c r="C15" s="145"/>
      <c r="D15" s="145"/>
      <c r="E15" s="145"/>
      <c r="F15" s="144"/>
      <c r="G15" s="145"/>
      <c r="H15" s="148"/>
      <c r="I15" s="147"/>
      <c r="J15" s="148"/>
      <c r="K15" s="148"/>
      <c r="L15" s="148"/>
      <c r="M15" s="145"/>
      <c r="N15" s="145"/>
      <c r="O15" s="145"/>
      <c r="P15" s="145"/>
      <c r="Q15" s="145"/>
      <c r="R15" s="148"/>
      <c r="S15" s="147"/>
      <c r="T15" s="148"/>
      <c r="U15" s="149" t="s">
        <v>31</v>
      </c>
      <c r="V15" s="149"/>
      <c r="W15" s="149"/>
      <c r="X15" s="149" t="s">
        <v>35</v>
      </c>
      <c r="Y15" s="149" t="s">
        <v>36</v>
      </c>
      <c r="Z15" s="149" t="s">
        <v>37</v>
      </c>
      <c r="AA15" s="149" t="s">
        <v>38</v>
      </c>
      <c r="AB15" s="147"/>
      <c r="AC15" s="148"/>
      <c r="AD15" s="145"/>
      <c r="AE15" s="142"/>
      <c r="AF15" s="142"/>
    </row>
    <row r="16" spans="1:32" s="143" customFormat="1" ht="41.25" customHeight="1" x14ac:dyDescent="0.2">
      <c r="A16" s="150"/>
      <c r="B16" s="151"/>
      <c r="C16" s="151"/>
      <c r="D16" s="151"/>
      <c r="E16" s="151"/>
      <c r="F16" s="150"/>
      <c r="G16" s="151"/>
      <c r="H16" s="152"/>
      <c r="I16" s="147"/>
      <c r="J16" s="152"/>
      <c r="K16" s="152"/>
      <c r="L16" s="152"/>
      <c r="M16" s="151"/>
      <c r="N16" s="151"/>
      <c r="O16" s="151"/>
      <c r="P16" s="151"/>
      <c r="Q16" s="151"/>
      <c r="R16" s="152"/>
      <c r="S16" s="147"/>
      <c r="T16" s="152"/>
      <c r="U16" s="153" t="s">
        <v>32</v>
      </c>
      <c r="V16" s="153" t="s">
        <v>33</v>
      </c>
      <c r="W16" s="153" t="s">
        <v>34</v>
      </c>
      <c r="X16" s="149"/>
      <c r="Y16" s="149"/>
      <c r="Z16" s="149"/>
      <c r="AA16" s="149"/>
      <c r="AB16" s="147"/>
      <c r="AC16" s="152"/>
      <c r="AD16" s="151"/>
      <c r="AE16" s="142"/>
      <c r="AF16" s="142"/>
    </row>
    <row r="17" spans="1:32" s="143" customFormat="1" ht="15" x14ac:dyDescent="0.2">
      <c r="A17" s="154">
        <v>1</v>
      </c>
      <c r="B17" s="155">
        <v>2</v>
      </c>
      <c r="C17" s="155">
        <v>3</v>
      </c>
      <c r="D17" s="154">
        <v>4</v>
      </c>
      <c r="E17" s="155">
        <v>5</v>
      </c>
      <c r="F17" s="155">
        <v>6</v>
      </c>
      <c r="G17" s="154">
        <v>7</v>
      </c>
      <c r="H17" s="155">
        <v>8</v>
      </c>
      <c r="I17" s="155">
        <v>9</v>
      </c>
      <c r="J17" s="154">
        <v>10</v>
      </c>
      <c r="K17" s="155">
        <v>11</v>
      </c>
      <c r="L17" s="155">
        <v>12</v>
      </c>
      <c r="M17" s="154">
        <v>13</v>
      </c>
      <c r="N17" s="155">
        <v>14</v>
      </c>
      <c r="O17" s="155">
        <v>15</v>
      </c>
      <c r="P17" s="154">
        <v>16</v>
      </c>
      <c r="Q17" s="155">
        <v>17</v>
      </c>
      <c r="R17" s="155">
        <v>18</v>
      </c>
      <c r="S17" s="154">
        <v>19</v>
      </c>
      <c r="T17" s="155">
        <v>20</v>
      </c>
      <c r="U17" s="155">
        <v>21</v>
      </c>
      <c r="V17" s="155">
        <v>22</v>
      </c>
      <c r="W17" s="155">
        <v>23</v>
      </c>
      <c r="X17" s="155">
        <v>24</v>
      </c>
      <c r="Y17" s="154">
        <v>25</v>
      </c>
      <c r="Z17" s="155">
        <v>26</v>
      </c>
      <c r="AA17" s="155">
        <v>27</v>
      </c>
      <c r="AB17" s="154">
        <v>28</v>
      </c>
      <c r="AC17" s="155">
        <v>29</v>
      </c>
      <c r="AD17" s="155">
        <v>30</v>
      </c>
      <c r="AE17" s="154">
        <v>31</v>
      </c>
      <c r="AF17" s="155">
        <v>32</v>
      </c>
    </row>
    <row r="18" spans="1:32" s="143" customFormat="1" ht="17.25" customHeight="1" x14ac:dyDescent="0.25">
      <c r="A18" s="156" t="s">
        <v>22</v>
      </c>
      <c r="B18" s="157">
        <v>1</v>
      </c>
      <c r="C18" s="157" t="s">
        <v>54</v>
      </c>
      <c r="D18" s="157" t="s">
        <v>23</v>
      </c>
      <c r="E18" s="158">
        <v>122994</v>
      </c>
      <c r="F18" s="158">
        <f>E18</f>
        <v>122994</v>
      </c>
      <c r="G18" s="158">
        <f>F18*0.25</f>
        <v>30748.5</v>
      </c>
      <c r="H18" s="158"/>
      <c r="I18" s="158"/>
      <c r="J18" s="158"/>
      <c r="K18" s="158"/>
      <c r="L18" s="158">
        <f>(F18+G18)*10%</f>
        <v>15374.25</v>
      </c>
      <c r="M18" s="158">
        <f>SUM(F18+G18+H18+I18+K18+L18+J18)</f>
        <v>169116.75</v>
      </c>
      <c r="N18" s="157" t="s">
        <v>23</v>
      </c>
      <c r="O18" s="158">
        <f>E18*1.5</f>
        <v>184491</v>
      </c>
      <c r="P18" s="158">
        <f>O18*B18</f>
        <v>184491</v>
      </c>
      <c r="Q18" s="158">
        <f>P18*0.25</f>
        <v>46122.75</v>
      </c>
      <c r="R18" s="158"/>
      <c r="S18" s="158"/>
      <c r="T18" s="158"/>
      <c r="U18" s="158"/>
      <c r="V18" s="158">
        <f>(P18+Q18)*50%</f>
        <v>115306.875</v>
      </c>
      <c r="W18" s="158"/>
      <c r="X18" s="158"/>
      <c r="Y18" s="158"/>
      <c r="Z18" s="158"/>
      <c r="AA18" s="158"/>
      <c r="AB18" s="158"/>
      <c r="AC18" s="158">
        <f>(P18+Q18)*10%</f>
        <v>23061.375</v>
      </c>
      <c r="AD18" s="158">
        <f>SUM(P18+Q18+R18+S18+X18+Y18+Z18+AA18+AB18+AC18+U18+V18+W18+T18)</f>
        <v>368982</v>
      </c>
      <c r="AE18" s="159">
        <f>M18</f>
        <v>169116.75</v>
      </c>
      <c r="AF18" s="159">
        <f>AD18-AE18</f>
        <v>199865.25</v>
      </c>
    </row>
    <row r="19" spans="1:32" s="143" customFormat="1" ht="17.25" customHeight="1" x14ac:dyDescent="0.25">
      <c r="A19" s="160" t="s">
        <v>45</v>
      </c>
      <c r="B19" s="157">
        <v>1</v>
      </c>
      <c r="C19" s="157" t="s">
        <v>55</v>
      </c>
      <c r="D19" s="157" t="s">
        <v>51</v>
      </c>
      <c r="E19" s="158">
        <v>116800</v>
      </c>
      <c r="F19" s="158">
        <f t="shared" ref="F19:F78" si="0">E19</f>
        <v>116800</v>
      </c>
      <c r="G19" s="158">
        <f t="shared" ref="G19:G67" si="1">F19*0.25</f>
        <v>29200</v>
      </c>
      <c r="H19" s="158"/>
      <c r="I19" s="158"/>
      <c r="J19" s="158"/>
      <c r="K19" s="158"/>
      <c r="L19" s="158">
        <f t="shared" ref="L19:L78" si="2">(F19+G19)*10%</f>
        <v>14600</v>
      </c>
      <c r="M19" s="158">
        <f t="shared" ref="M19:M78" si="3">SUM(F19+G19+H19+I19+K19+L19+J19)</f>
        <v>160600</v>
      </c>
      <c r="N19" s="157" t="s">
        <v>51</v>
      </c>
      <c r="O19" s="158">
        <f t="shared" ref="O19:O67" si="4">E19*1.5</f>
        <v>175200</v>
      </c>
      <c r="P19" s="158">
        <f>O19*B19</f>
        <v>175200</v>
      </c>
      <c r="Q19" s="158">
        <f t="shared" ref="Q19:Q67" si="5">P19*0.25</f>
        <v>43800</v>
      </c>
      <c r="R19" s="158"/>
      <c r="S19" s="158"/>
      <c r="T19" s="158"/>
      <c r="U19" s="158"/>
      <c r="V19" s="158">
        <f>(P19+Q19)*50%</f>
        <v>109500</v>
      </c>
      <c r="W19" s="158"/>
      <c r="X19" s="158"/>
      <c r="Y19" s="158"/>
      <c r="Z19" s="158"/>
      <c r="AA19" s="158"/>
      <c r="AB19" s="158"/>
      <c r="AC19" s="158">
        <f t="shared" ref="AC19:AC78" si="6">(P19+Q19)*10%</f>
        <v>21900</v>
      </c>
      <c r="AD19" s="158">
        <f t="shared" ref="AD19:AD78" si="7">SUM(P19+Q19+R19+S19+X19+Y19+Z19+AA19+AB19+AC19+U19+V19+W19+T19)</f>
        <v>350400</v>
      </c>
      <c r="AE19" s="159">
        <f t="shared" ref="AE19:AE78" si="8">M19</f>
        <v>160600</v>
      </c>
      <c r="AF19" s="159">
        <f t="shared" ref="AF19:AF78" si="9">AD19-AE19</f>
        <v>189800</v>
      </c>
    </row>
    <row r="20" spans="1:32" s="143" customFormat="1" ht="17.25" customHeight="1" x14ac:dyDescent="0.25">
      <c r="A20" s="160" t="s">
        <v>46</v>
      </c>
      <c r="B20" s="157">
        <v>1</v>
      </c>
      <c r="C20" s="157" t="s">
        <v>56</v>
      </c>
      <c r="D20" s="157" t="s">
        <v>51</v>
      </c>
      <c r="E20" s="158">
        <v>116800</v>
      </c>
      <c r="F20" s="158">
        <f t="shared" si="0"/>
        <v>116800</v>
      </c>
      <c r="G20" s="158">
        <f t="shared" si="1"/>
        <v>29200</v>
      </c>
      <c r="H20" s="158"/>
      <c r="I20" s="158"/>
      <c r="J20" s="158"/>
      <c r="K20" s="158"/>
      <c r="L20" s="158">
        <f t="shared" si="2"/>
        <v>14600</v>
      </c>
      <c r="M20" s="158">
        <f t="shared" si="3"/>
        <v>160600</v>
      </c>
      <c r="N20" s="157" t="s">
        <v>51</v>
      </c>
      <c r="O20" s="158">
        <f t="shared" si="4"/>
        <v>175200</v>
      </c>
      <c r="P20" s="158">
        <f>O20*B20</f>
        <v>175200</v>
      </c>
      <c r="Q20" s="158">
        <f t="shared" si="5"/>
        <v>43800</v>
      </c>
      <c r="R20" s="158"/>
      <c r="S20" s="158"/>
      <c r="T20" s="158"/>
      <c r="U20" s="158"/>
      <c r="V20" s="158">
        <f>(P20+Q20)*50%</f>
        <v>109500</v>
      </c>
      <c r="W20" s="158"/>
      <c r="X20" s="158"/>
      <c r="Y20" s="158"/>
      <c r="Z20" s="158"/>
      <c r="AA20" s="158"/>
      <c r="AB20" s="158"/>
      <c r="AC20" s="158">
        <f t="shared" si="6"/>
        <v>21900</v>
      </c>
      <c r="AD20" s="158">
        <f t="shared" si="7"/>
        <v>350400</v>
      </c>
      <c r="AE20" s="159">
        <f t="shared" si="8"/>
        <v>160600</v>
      </c>
      <c r="AF20" s="159">
        <f t="shared" si="9"/>
        <v>189800</v>
      </c>
    </row>
    <row r="21" spans="1:32" s="143" customFormat="1" ht="17.25" customHeight="1" x14ac:dyDescent="0.25">
      <c r="A21" s="160" t="s">
        <v>47</v>
      </c>
      <c r="B21" s="157">
        <v>1</v>
      </c>
      <c r="C21" s="157" t="s">
        <v>57</v>
      </c>
      <c r="D21" s="157" t="s">
        <v>51</v>
      </c>
      <c r="E21" s="158">
        <v>116800</v>
      </c>
      <c r="F21" s="158">
        <f t="shared" si="0"/>
        <v>116800</v>
      </c>
      <c r="G21" s="158">
        <f t="shared" si="1"/>
        <v>29200</v>
      </c>
      <c r="H21" s="158"/>
      <c r="I21" s="158"/>
      <c r="J21" s="158"/>
      <c r="K21" s="158"/>
      <c r="L21" s="158">
        <f t="shared" si="2"/>
        <v>14600</v>
      </c>
      <c r="M21" s="158">
        <f t="shared" si="3"/>
        <v>160600</v>
      </c>
      <c r="N21" s="157" t="s">
        <v>51</v>
      </c>
      <c r="O21" s="158">
        <f t="shared" si="4"/>
        <v>175200</v>
      </c>
      <c r="P21" s="158">
        <f>O21*B21</f>
        <v>175200</v>
      </c>
      <c r="Q21" s="158">
        <f t="shared" si="5"/>
        <v>43800</v>
      </c>
      <c r="R21" s="158"/>
      <c r="S21" s="158"/>
      <c r="T21" s="158"/>
      <c r="U21" s="158"/>
      <c r="V21" s="158">
        <f>(P21+Q21)*50%</f>
        <v>109500</v>
      </c>
      <c r="W21" s="158"/>
      <c r="X21" s="158"/>
      <c r="Y21" s="158"/>
      <c r="Z21" s="158"/>
      <c r="AA21" s="158"/>
      <c r="AB21" s="158"/>
      <c r="AC21" s="158">
        <f t="shared" si="6"/>
        <v>21900</v>
      </c>
      <c r="AD21" s="158">
        <f t="shared" si="7"/>
        <v>350400</v>
      </c>
      <c r="AE21" s="159">
        <f t="shared" si="8"/>
        <v>160600</v>
      </c>
      <c r="AF21" s="159">
        <f t="shared" si="9"/>
        <v>189800</v>
      </c>
    </row>
    <row r="22" spans="1:32" s="165" customFormat="1" ht="17.25" customHeight="1" x14ac:dyDescent="0.25">
      <c r="A22" s="161" t="s">
        <v>48</v>
      </c>
      <c r="B22" s="162">
        <v>1</v>
      </c>
      <c r="C22" s="162" t="s">
        <v>214</v>
      </c>
      <c r="D22" s="162" t="s">
        <v>52</v>
      </c>
      <c r="E22" s="163">
        <v>112022</v>
      </c>
      <c r="F22" s="163">
        <f t="shared" si="0"/>
        <v>112022</v>
      </c>
      <c r="G22" s="163"/>
      <c r="H22" s="163"/>
      <c r="I22" s="163"/>
      <c r="J22" s="163"/>
      <c r="K22" s="163"/>
      <c r="L22" s="163">
        <f t="shared" si="2"/>
        <v>11202.2</v>
      </c>
      <c r="M22" s="163">
        <f t="shared" si="3"/>
        <v>123224.2</v>
      </c>
      <c r="N22" s="162" t="s">
        <v>52</v>
      </c>
      <c r="O22" s="163">
        <v>112022</v>
      </c>
      <c r="P22" s="163">
        <f>O22*B22</f>
        <v>112022</v>
      </c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>
        <f t="shared" si="6"/>
        <v>11202.2</v>
      </c>
      <c r="AD22" s="163">
        <f t="shared" si="7"/>
        <v>123224.2</v>
      </c>
      <c r="AE22" s="164">
        <f t="shared" si="8"/>
        <v>123224.2</v>
      </c>
      <c r="AF22" s="164">
        <f t="shared" si="9"/>
        <v>0</v>
      </c>
    </row>
    <row r="23" spans="1:32" s="143" customFormat="1" ht="17.25" customHeight="1" x14ac:dyDescent="0.25">
      <c r="A23" s="160" t="s">
        <v>49</v>
      </c>
      <c r="B23" s="157">
        <v>1</v>
      </c>
      <c r="C23" s="157" t="s">
        <v>58</v>
      </c>
      <c r="D23" s="157" t="s">
        <v>52</v>
      </c>
      <c r="E23" s="158">
        <v>112022</v>
      </c>
      <c r="F23" s="158">
        <f t="shared" si="0"/>
        <v>112022</v>
      </c>
      <c r="G23" s="158"/>
      <c r="H23" s="158"/>
      <c r="I23" s="158"/>
      <c r="J23" s="158"/>
      <c r="K23" s="158"/>
      <c r="L23" s="158">
        <f t="shared" si="2"/>
        <v>11202.2</v>
      </c>
      <c r="M23" s="158">
        <f t="shared" si="3"/>
        <v>123224.2</v>
      </c>
      <c r="N23" s="157" t="s">
        <v>52</v>
      </c>
      <c r="O23" s="158">
        <v>112022</v>
      </c>
      <c r="P23" s="158">
        <f>O23*B23</f>
        <v>112022</v>
      </c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>
        <f t="shared" si="6"/>
        <v>11202.2</v>
      </c>
      <c r="AD23" s="158">
        <f t="shared" si="7"/>
        <v>123224.2</v>
      </c>
      <c r="AE23" s="159">
        <f t="shared" si="8"/>
        <v>123224.2</v>
      </c>
      <c r="AF23" s="159">
        <f t="shared" si="9"/>
        <v>0</v>
      </c>
    </row>
    <row r="24" spans="1:32" s="143" customFormat="1" ht="17.25" customHeight="1" x14ac:dyDescent="0.25">
      <c r="A24" s="160" t="s">
        <v>50</v>
      </c>
      <c r="B24" s="157">
        <v>1</v>
      </c>
      <c r="C24" s="157" t="s">
        <v>59</v>
      </c>
      <c r="D24" s="157" t="s">
        <v>53</v>
      </c>
      <c r="E24" s="158">
        <v>105297</v>
      </c>
      <c r="F24" s="158">
        <f t="shared" si="0"/>
        <v>105297</v>
      </c>
      <c r="G24" s="158">
        <f t="shared" si="1"/>
        <v>26324.25</v>
      </c>
      <c r="H24" s="158"/>
      <c r="I24" s="158"/>
      <c r="J24" s="158"/>
      <c r="K24" s="158"/>
      <c r="L24" s="158">
        <f t="shared" si="2"/>
        <v>13162.125</v>
      </c>
      <c r="M24" s="158">
        <f t="shared" si="3"/>
        <v>144783.375</v>
      </c>
      <c r="N24" s="157" t="s">
        <v>53</v>
      </c>
      <c r="O24" s="158">
        <f t="shared" si="4"/>
        <v>157945.5</v>
      </c>
      <c r="P24" s="158">
        <f>O24*B24</f>
        <v>157945.5</v>
      </c>
      <c r="Q24" s="158">
        <f t="shared" si="5"/>
        <v>39486.375</v>
      </c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>
        <f t="shared" si="6"/>
        <v>19743.1875</v>
      </c>
      <c r="AD24" s="158">
        <f t="shared" si="7"/>
        <v>217175.0625</v>
      </c>
      <c r="AE24" s="159">
        <f t="shared" si="8"/>
        <v>144783.375</v>
      </c>
      <c r="AF24" s="159">
        <f t="shared" si="9"/>
        <v>72391.6875</v>
      </c>
    </row>
    <row r="25" spans="1:32" s="143" customFormat="1" ht="17.25" customHeight="1" x14ac:dyDescent="0.25">
      <c r="A25" s="160" t="s">
        <v>50</v>
      </c>
      <c r="B25" s="157">
        <v>1</v>
      </c>
      <c r="C25" s="157" t="s">
        <v>60</v>
      </c>
      <c r="D25" s="157" t="s">
        <v>53</v>
      </c>
      <c r="E25" s="158">
        <v>91847</v>
      </c>
      <c r="F25" s="158">
        <f t="shared" si="0"/>
        <v>91847</v>
      </c>
      <c r="G25" s="158">
        <f t="shared" si="1"/>
        <v>22961.75</v>
      </c>
      <c r="H25" s="158"/>
      <c r="I25" s="158"/>
      <c r="J25" s="158"/>
      <c r="K25" s="158"/>
      <c r="L25" s="158">
        <f t="shared" si="2"/>
        <v>11480.875</v>
      </c>
      <c r="M25" s="158">
        <f t="shared" si="3"/>
        <v>126289.625</v>
      </c>
      <c r="N25" s="157" t="s">
        <v>53</v>
      </c>
      <c r="O25" s="158">
        <f t="shared" si="4"/>
        <v>137770.5</v>
      </c>
      <c r="P25" s="158">
        <f>O25*B25</f>
        <v>137770.5</v>
      </c>
      <c r="Q25" s="158">
        <f t="shared" si="5"/>
        <v>34442.625</v>
      </c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>
        <f t="shared" si="6"/>
        <v>17221.3125</v>
      </c>
      <c r="AD25" s="158">
        <f t="shared" si="7"/>
        <v>189434.4375</v>
      </c>
      <c r="AE25" s="159">
        <f t="shared" si="8"/>
        <v>126289.625</v>
      </c>
      <c r="AF25" s="159">
        <f t="shared" si="9"/>
        <v>63144.8125</v>
      </c>
    </row>
    <row r="26" spans="1:32" s="143" customFormat="1" ht="18" customHeight="1" x14ac:dyDescent="0.2">
      <c r="A26" s="166" t="s">
        <v>24</v>
      </c>
      <c r="B26" s="167">
        <f>B18+B19+B20+B21+B22+B23+B24+B25</f>
        <v>8</v>
      </c>
      <c r="C26" s="167"/>
      <c r="D26" s="167"/>
      <c r="E26" s="168">
        <f t="shared" ref="E26:AF26" si="10">E18+E19+E20+E21+E22+E23+E24+E25</f>
        <v>894582</v>
      </c>
      <c r="F26" s="168">
        <f t="shared" si="10"/>
        <v>894582</v>
      </c>
      <c r="G26" s="168">
        <f t="shared" si="10"/>
        <v>167634.5</v>
      </c>
      <c r="H26" s="168">
        <f t="shared" si="10"/>
        <v>0</v>
      </c>
      <c r="I26" s="168">
        <f t="shared" si="10"/>
        <v>0</v>
      </c>
      <c r="J26" s="168">
        <f t="shared" si="10"/>
        <v>0</v>
      </c>
      <c r="K26" s="168">
        <f t="shared" si="10"/>
        <v>0</v>
      </c>
      <c r="L26" s="168">
        <f t="shared" si="10"/>
        <v>106221.65</v>
      </c>
      <c r="M26" s="168">
        <f t="shared" si="10"/>
        <v>1168438.1499999999</v>
      </c>
      <c r="N26" s="168"/>
      <c r="O26" s="168">
        <f t="shared" si="10"/>
        <v>1229851</v>
      </c>
      <c r="P26" s="168">
        <f t="shared" si="10"/>
        <v>1229851</v>
      </c>
      <c r="Q26" s="168">
        <f t="shared" si="10"/>
        <v>251451.75</v>
      </c>
      <c r="R26" s="168">
        <f t="shared" si="10"/>
        <v>0</v>
      </c>
      <c r="S26" s="168">
        <f t="shared" si="10"/>
        <v>0</v>
      </c>
      <c r="T26" s="168">
        <f t="shared" si="10"/>
        <v>0</v>
      </c>
      <c r="U26" s="168">
        <f t="shared" si="10"/>
        <v>0</v>
      </c>
      <c r="V26" s="168">
        <f t="shared" si="10"/>
        <v>443806.875</v>
      </c>
      <c r="W26" s="168">
        <f t="shared" si="10"/>
        <v>0</v>
      </c>
      <c r="X26" s="168">
        <f t="shared" si="10"/>
        <v>0</v>
      </c>
      <c r="Y26" s="168">
        <f t="shared" si="10"/>
        <v>0</v>
      </c>
      <c r="Z26" s="168">
        <f t="shared" si="10"/>
        <v>0</v>
      </c>
      <c r="AA26" s="168">
        <f t="shared" si="10"/>
        <v>0</v>
      </c>
      <c r="AB26" s="168">
        <f t="shared" si="10"/>
        <v>0</v>
      </c>
      <c r="AC26" s="168">
        <f t="shared" si="10"/>
        <v>148130.27499999999</v>
      </c>
      <c r="AD26" s="168">
        <f t="shared" si="10"/>
        <v>2073239.9</v>
      </c>
      <c r="AE26" s="168">
        <f t="shared" si="10"/>
        <v>1168438.1499999999</v>
      </c>
      <c r="AF26" s="168">
        <f t="shared" si="10"/>
        <v>904801.75</v>
      </c>
    </row>
    <row r="27" spans="1:32" s="143" customFormat="1" ht="15" customHeight="1" x14ac:dyDescent="0.25">
      <c r="A27" s="160" t="s">
        <v>61</v>
      </c>
      <c r="B27" s="169">
        <v>1</v>
      </c>
      <c r="C27" s="169" t="s">
        <v>68</v>
      </c>
      <c r="D27" s="157" t="s">
        <v>69</v>
      </c>
      <c r="E27" s="170">
        <v>91317</v>
      </c>
      <c r="F27" s="158">
        <f t="shared" si="0"/>
        <v>91317</v>
      </c>
      <c r="G27" s="158">
        <f t="shared" si="1"/>
        <v>22829.25</v>
      </c>
      <c r="H27" s="170"/>
      <c r="I27" s="170"/>
      <c r="J27" s="170"/>
      <c r="K27" s="170"/>
      <c r="L27" s="158">
        <f t="shared" si="2"/>
        <v>11414.625</v>
      </c>
      <c r="M27" s="158">
        <f t="shared" si="3"/>
        <v>125560.875</v>
      </c>
      <c r="N27" s="157" t="s">
        <v>69</v>
      </c>
      <c r="O27" s="158">
        <f t="shared" si="4"/>
        <v>136975.5</v>
      </c>
      <c r="P27" s="158">
        <f>O27*B27</f>
        <v>136975.5</v>
      </c>
      <c r="Q27" s="158">
        <f t="shared" si="5"/>
        <v>34243.875</v>
      </c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58">
        <f t="shared" si="6"/>
        <v>17121.9375</v>
      </c>
      <c r="AD27" s="158">
        <f t="shared" si="7"/>
        <v>188341.3125</v>
      </c>
      <c r="AE27" s="159">
        <f t="shared" si="8"/>
        <v>125560.875</v>
      </c>
      <c r="AF27" s="159">
        <f t="shared" si="9"/>
        <v>62780.4375</v>
      </c>
    </row>
    <row r="28" spans="1:32" s="143" customFormat="1" ht="15" customHeight="1" x14ac:dyDescent="0.25">
      <c r="A28" s="156" t="s">
        <v>62</v>
      </c>
      <c r="B28" s="169">
        <v>1</v>
      </c>
      <c r="C28" s="169" t="s">
        <v>153</v>
      </c>
      <c r="D28" s="157" t="s">
        <v>70</v>
      </c>
      <c r="E28" s="170">
        <v>73266</v>
      </c>
      <c r="F28" s="158">
        <f t="shared" si="0"/>
        <v>73266</v>
      </c>
      <c r="G28" s="158">
        <f t="shared" si="1"/>
        <v>18316.5</v>
      </c>
      <c r="H28" s="170"/>
      <c r="I28" s="170"/>
      <c r="J28" s="170"/>
      <c r="K28" s="170"/>
      <c r="L28" s="158">
        <f t="shared" si="2"/>
        <v>9158.25</v>
      </c>
      <c r="M28" s="158">
        <f t="shared" si="3"/>
        <v>100740.75</v>
      </c>
      <c r="N28" s="157" t="s">
        <v>70</v>
      </c>
      <c r="O28" s="158">
        <f t="shared" si="4"/>
        <v>109899</v>
      </c>
      <c r="P28" s="158">
        <f>O28*B28</f>
        <v>109899</v>
      </c>
      <c r="Q28" s="158">
        <f t="shared" si="5"/>
        <v>27474.75</v>
      </c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58">
        <f t="shared" si="6"/>
        <v>13737.375</v>
      </c>
      <c r="AD28" s="158">
        <f t="shared" si="7"/>
        <v>151111.125</v>
      </c>
      <c r="AE28" s="159">
        <f t="shared" si="8"/>
        <v>100740.75</v>
      </c>
      <c r="AF28" s="159">
        <f t="shared" si="9"/>
        <v>50370.375</v>
      </c>
    </row>
    <row r="29" spans="1:32" s="143" customFormat="1" ht="15" customHeight="1" x14ac:dyDescent="0.25">
      <c r="A29" s="161" t="s">
        <v>63</v>
      </c>
      <c r="B29" s="169">
        <v>1</v>
      </c>
      <c r="C29" s="169" t="s">
        <v>154</v>
      </c>
      <c r="D29" s="162" t="s">
        <v>70</v>
      </c>
      <c r="E29" s="170">
        <v>73266</v>
      </c>
      <c r="F29" s="158">
        <f t="shared" si="0"/>
        <v>73266</v>
      </c>
      <c r="G29" s="158">
        <f t="shared" si="1"/>
        <v>18316.5</v>
      </c>
      <c r="H29" s="170"/>
      <c r="I29" s="170"/>
      <c r="J29" s="170"/>
      <c r="K29" s="170"/>
      <c r="L29" s="158">
        <f t="shared" si="2"/>
        <v>9158.25</v>
      </c>
      <c r="M29" s="158">
        <f t="shared" si="3"/>
        <v>100740.75</v>
      </c>
      <c r="N29" s="162" t="s">
        <v>70</v>
      </c>
      <c r="O29" s="158">
        <f t="shared" si="4"/>
        <v>109899</v>
      </c>
      <c r="P29" s="158">
        <f>O29*B29</f>
        <v>109899</v>
      </c>
      <c r="Q29" s="158">
        <f t="shared" si="5"/>
        <v>27474.75</v>
      </c>
      <c r="R29" s="170"/>
      <c r="S29" s="170"/>
      <c r="T29" s="170"/>
      <c r="U29" s="170"/>
      <c r="V29" s="170"/>
      <c r="W29" s="170"/>
      <c r="X29" s="170"/>
      <c r="Y29" s="170"/>
      <c r="Z29" s="170"/>
      <c r="AA29" s="170">
        <f>(P29+Q29)*30%</f>
        <v>41212.125</v>
      </c>
      <c r="AB29" s="170"/>
      <c r="AC29" s="158">
        <f t="shared" si="6"/>
        <v>13737.375</v>
      </c>
      <c r="AD29" s="158">
        <f>SUM(P29+Q29+R29+S29+X29+Y29+Z29+AA29+AB29+AC29+U29+V29+W29+T29)</f>
        <v>192323.25</v>
      </c>
      <c r="AE29" s="159">
        <f t="shared" si="8"/>
        <v>100740.75</v>
      </c>
      <c r="AF29" s="159">
        <f t="shared" si="9"/>
        <v>91582.5</v>
      </c>
    </row>
    <row r="30" spans="1:32" s="143" customFormat="1" ht="15" customHeight="1" x14ac:dyDescent="0.25">
      <c r="A30" s="156" t="s">
        <v>64</v>
      </c>
      <c r="B30" s="169">
        <v>1</v>
      </c>
      <c r="C30" s="169" t="s">
        <v>155</v>
      </c>
      <c r="D30" s="157" t="s">
        <v>71</v>
      </c>
      <c r="E30" s="170">
        <v>59462</v>
      </c>
      <c r="F30" s="158">
        <f t="shared" si="0"/>
        <v>59462</v>
      </c>
      <c r="G30" s="158">
        <f t="shared" si="1"/>
        <v>14865.5</v>
      </c>
      <c r="H30" s="170"/>
      <c r="I30" s="170"/>
      <c r="J30" s="170"/>
      <c r="K30" s="170"/>
      <c r="L30" s="158">
        <f t="shared" si="2"/>
        <v>7432.75</v>
      </c>
      <c r="M30" s="158">
        <f t="shared" si="3"/>
        <v>81760.25</v>
      </c>
      <c r="N30" s="157" t="s">
        <v>71</v>
      </c>
      <c r="O30" s="158">
        <f t="shared" si="4"/>
        <v>89193</v>
      </c>
      <c r="P30" s="158">
        <f>O30*B30</f>
        <v>89193</v>
      </c>
      <c r="Q30" s="158">
        <f t="shared" si="5"/>
        <v>22298.25</v>
      </c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58">
        <f t="shared" si="6"/>
        <v>11149.125</v>
      </c>
      <c r="AD30" s="158">
        <f t="shared" si="7"/>
        <v>122640.375</v>
      </c>
      <c r="AE30" s="159">
        <f t="shared" si="8"/>
        <v>81760.25</v>
      </c>
      <c r="AF30" s="159">
        <f t="shared" si="9"/>
        <v>40880.125</v>
      </c>
    </row>
    <row r="31" spans="1:32" s="143" customFormat="1" ht="15" customHeight="1" x14ac:dyDescent="0.25">
      <c r="A31" s="156" t="s">
        <v>65</v>
      </c>
      <c r="B31" s="169">
        <v>1</v>
      </c>
      <c r="C31" s="169" t="s">
        <v>156</v>
      </c>
      <c r="D31" s="157" t="s">
        <v>71</v>
      </c>
      <c r="E31" s="170">
        <v>63886</v>
      </c>
      <c r="F31" s="158">
        <f t="shared" si="0"/>
        <v>63886</v>
      </c>
      <c r="G31" s="158">
        <f t="shared" si="1"/>
        <v>15971.5</v>
      </c>
      <c r="H31" s="170"/>
      <c r="I31" s="170"/>
      <c r="J31" s="170"/>
      <c r="K31" s="170"/>
      <c r="L31" s="158">
        <f t="shared" si="2"/>
        <v>7985.75</v>
      </c>
      <c r="M31" s="158">
        <f t="shared" si="3"/>
        <v>87843.25</v>
      </c>
      <c r="N31" s="157" t="s">
        <v>71</v>
      </c>
      <c r="O31" s="158">
        <f>E31*1.95</f>
        <v>124577.7</v>
      </c>
      <c r="P31" s="158">
        <f>O31*B31</f>
        <v>124577.7</v>
      </c>
      <c r="Q31" s="158">
        <f t="shared" si="5"/>
        <v>31144.424999999999</v>
      </c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58">
        <f t="shared" si="6"/>
        <v>15572.212500000001</v>
      </c>
      <c r="AD31" s="158">
        <f t="shared" si="7"/>
        <v>171294.33749999999</v>
      </c>
      <c r="AE31" s="159">
        <f t="shared" si="8"/>
        <v>87843.25</v>
      </c>
      <c r="AF31" s="159">
        <f t="shared" si="9"/>
        <v>83451.087499999994</v>
      </c>
    </row>
    <row r="32" spans="1:32" s="143" customFormat="1" ht="15" customHeight="1" x14ac:dyDescent="0.25">
      <c r="A32" s="171" t="s">
        <v>66</v>
      </c>
      <c r="B32" s="169">
        <v>1</v>
      </c>
      <c r="C32" s="169" t="s">
        <v>77</v>
      </c>
      <c r="D32" s="169" t="s">
        <v>78</v>
      </c>
      <c r="E32" s="170">
        <v>77690</v>
      </c>
      <c r="F32" s="158">
        <f t="shared" si="0"/>
        <v>77690</v>
      </c>
      <c r="G32" s="158">
        <f t="shared" si="1"/>
        <v>19422.5</v>
      </c>
      <c r="H32" s="170"/>
      <c r="I32" s="170"/>
      <c r="J32" s="170">
        <v>17697</v>
      </c>
      <c r="K32" s="170"/>
      <c r="L32" s="158">
        <f t="shared" si="2"/>
        <v>9711.25</v>
      </c>
      <c r="M32" s="158">
        <f t="shared" si="3"/>
        <v>124520.75</v>
      </c>
      <c r="N32" s="169" t="s">
        <v>78</v>
      </c>
      <c r="O32" s="158">
        <f t="shared" si="4"/>
        <v>116535</v>
      </c>
      <c r="P32" s="158">
        <f>O32*B32</f>
        <v>116535</v>
      </c>
      <c r="Q32" s="158">
        <f t="shared" si="5"/>
        <v>29133.75</v>
      </c>
      <c r="R32" s="170"/>
      <c r="S32" s="170"/>
      <c r="T32" s="170">
        <v>17697</v>
      </c>
      <c r="U32" s="170"/>
      <c r="V32" s="170"/>
      <c r="W32" s="170"/>
      <c r="X32" s="170"/>
      <c r="Y32" s="170"/>
      <c r="Z32" s="170"/>
      <c r="AA32" s="170"/>
      <c r="AB32" s="170"/>
      <c r="AC32" s="158">
        <f t="shared" si="6"/>
        <v>14566.875</v>
      </c>
      <c r="AD32" s="158">
        <f t="shared" si="7"/>
        <v>177932.625</v>
      </c>
      <c r="AE32" s="159">
        <f t="shared" si="8"/>
        <v>124520.75</v>
      </c>
      <c r="AF32" s="159">
        <f t="shared" si="9"/>
        <v>53411.875</v>
      </c>
    </row>
    <row r="33" spans="1:32" s="143" customFormat="1" ht="15" customHeight="1" x14ac:dyDescent="0.25">
      <c r="A33" s="171" t="s">
        <v>66</v>
      </c>
      <c r="B33" s="169">
        <v>1</v>
      </c>
      <c r="C33" s="169" t="s">
        <v>80</v>
      </c>
      <c r="D33" s="169" t="s">
        <v>78</v>
      </c>
      <c r="E33" s="170">
        <v>75212</v>
      </c>
      <c r="F33" s="158">
        <f t="shared" si="0"/>
        <v>75212</v>
      </c>
      <c r="G33" s="158">
        <f t="shared" si="1"/>
        <v>18803</v>
      </c>
      <c r="H33" s="170"/>
      <c r="I33" s="170"/>
      <c r="J33" s="170">
        <v>17697</v>
      </c>
      <c r="K33" s="170"/>
      <c r="L33" s="158">
        <f t="shared" si="2"/>
        <v>9401.5</v>
      </c>
      <c r="M33" s="158">
        <f t="shared" si="3"/>
        <v>121113.5</v>
      </c>
      <c r="N33" s="169" t="s">
        <v>78</v>
      </c>
      <c r="O33" s="158">
        <f t="shared" si="4"/>
        <v>112818</v>
      </c>
      <c r="P33" s="158">
        <f>O33*B33</f>
        <v>112818</v>
      </c>
      <c r="Q33" s="158">
        <f t="shared" si="5"/>
        <v>28204.5</v>
      </c>
      <c r="R33" s="170"/>
      <c r="S33" s="170"/>
      <c r="T33" s="170">
        <v>17697</v>
      </c>
      <c r="U33" s="170"/>
      <c r="V33" s="170"/>
      <c r="W33" s="170"/>
      <c r="X33" s="170"/>
      <c r="Y33" s="170"/>
      <c r="Z33" s="170"/>
      <c r="AA33" s="170"/>
      <c r="AB33" s="170"/>
      <c r="AC33" s="158">
        <f t="shared" si="6"/>
        <v>14102.25</v>
      </c>
      <c r="AD33" s="158">
        <f t="shared" si="7"/>
        <v>172821.75</v>
      </c>
      <c r="AE33" s="159">
        <f t="shared" si="8"/>
        <v>121113.5</v>
      </c>
      <c r="AF33" s="159">
        <f t="shared" si="9"/>
        <v>51708.25</v>
      </c>
    </row>
    <row r="34" spans="1:32" s="143" customFormat="1" ht="15" customHeight="1" x14ac:dyDescent="0.25">
      <c r="A34" s="171" t="s">
        <v>66</v>
      </c>
      <c r="B34" s="169">
        <v>1</v>
      </c>
      <c r="C34" s="169" t="s">
        <v>82</v>
      </c>
      <c r="D34" s="169" t="s">
        <v>83</v>
      </c>
      <c r="E34" s="170">
        <v>86007</v>
      </c>
      <c r="F34" s="158">
        <f t="shared" si="0"/>
        <v>86007</v>
      </c>
      <c r="G34" s="158">
        <f t="shared" si="1"/>
        <v>21501.75</v>
      </c>
      <c r="H34" s="170"/>
      <c r="I34" s="170"/>
      <c r="J34" s="170">
        <v>17697</v>
      </c>
      <c r="K34" s="170"/>
      <c r="L34" s="158">
        <f t="shared" si="2"/>
        <v>10750.875</v>
      </c>
      <c r="M34" s="158">
        <f t="shared" si="3"/>
        <v>135956.625</v>
      </c>
      <c r="N34" s="169" t="s">
        <v>83</v>
      </c>
      <c r="O34" s="158">
        <f t="shared" si="4"/>
        <v>129010.5</v>
      </c>
      <c r="P34" s="158">
        <f>O34*B34</f>
        <v>129010.5</v>
      </c>
      <c r="Q34" s="158">
        <f t="shared" si="5"/>
        <v>32252.625</v>
      </c>
      <c r="R34" s="170"/>
      <c r="S34" s="170"/>
      <c r="T34" s="170">
        <v>17697</v>
      </c>
      <c r="U34" s="170"/>
      <c r="V34" s="170"/>
      <c r="W34" s="170"/>
      <c r="X34" s="170"/>
      <c r="Y34" s="170"/>
      <c r="Z34" s="170"/>
      <c r="AA34" s="170"/>
      <c r="AB34" s="170"/>
      <c r="AC34" s="158">
        <f t="shared" si="6"/>
        <v>16126.3125</v>
      </c>
      <c r="AD34" s="158">
        <f t="shared" si="7"/>
        <v>195086.4375</v>
      </c>
      <c r="AE34" s="159">
        <f t="shared" si="8"/>
        <v>135956.625</v>
      </c>
      <c r="AF34" s="159">
        <f t="shared" si="9"/>
        <v>59129.8125</v>
      </c>
    </row>
    <row r="35" spans="1:32" s="143" customFormat="1" ht="15" customHeight="1" x14ac:dyDescent="0.25">
      <c r="A35" s="171" t="s">
        <v>66</v>
      </c>
      <c r="B35" s="169">
        <v>1</v>
      </c>
      <c r="C35" s="169" t="s">
        <v>85</v>
      </c>
      <c r="D35" s="169" t="s">
        <v>86</v>
      </c>
      <c r="E35" s="170">
        <v>91317</v>
      </c>
      <c r="F35" s="158">
        <f t="shared" si="0"/>
        <v>91317</v>
      </c>
      <c r="G35" s="158">
        <f t="shared" si="1"/>
        <v>22829.25</v>
      </c>
      <c r="H35" s="170"/>
      <c r="I35" s="170"/>
      <c r="J35" s="170">
        <v>17697</v>
      </c>
      <c r="K35" s="170"/>
      <c r="L35" s="158">
        <f t="shared" si="2"/>
        <v>11414.625</v>
      </c>
      <c r="M35" s="158">
        <f t="shared" si="3"/>
        <v>143257.875</v>
      </c>
      <c r="N35" s="169" t="s">
        <v>86</v>
      </c>
      <c r="O35" s="158">
        <f t="shared" si="4"/>
        <v>136975.5</v>
      </c>
      <c r="P35" s="158">
        <f>O35*B35</f>
        <v>136975.5</v>
      </c>
      <c r="Q35" s="158">
        <f t="shared" si="5"/>
        <v>34243.875</v>
      </c>
      <c r="R35" s="170"/>
      <c r="S35" s="170"/>
      <c r="T35" s="170">
        <v>17697</v>
      </c>
      <c r="U35" s="170"/>
      <c r="V35" s="170"/>
      <c r="W35" s="170"/>
      <c r="X35" s="170"/>
      <c r="Y35" s="170"/>
      <c r="Z35" s="170"/>
      <c r="AA35" s="170"/>
      <c r="AB35" s="170"/>
      <c r="AC35" s="158">
        <f t="shared" si="6"/>
        <v>17121.9375</v>
      </c>
      <c r="AD35" s="158">
        <f t="shared" si="7"/>
        <v>206038.3125</v>
      </c>
      <c r="AE35" s="159">
        <f t="shared" si="8"/>
        <v>143257.875</v>
      </c>
      <c r="AF35" s="159">
        <f t="shared" si="9"/>
        <v>62780.4375</v>
      </c>
    </row>
    <row r="36" spans="1:32" s="143" customFormat="1" ht="15" customHeight="1" x14ac:dyDescent="0.25">
      <c r="A36" s="171" t="s">
        <v>66</v>
      </c>
      <c r="B36" s="169">
        <v>1</v>
      </c>
      <c r="C36" s="169" t="s">
        <v>88</v>
      </c>
      <c r="D36" s="169" t="s">
        <v>83</v>
      </c>
      <c r="E36" s="170">
        <v>90609</v>
      </c>
      <c r="F36" s="158">
        <f t="shared" si="0"/>
        <v>90609</v>
      </c>
      <c r="G36" s="158">
        <f t="shared" si="1"/>
        <v>22652.25</v>
      </c>
      <c r="H36" s="170"/>
      <c r="I36" s="170"/>
      <c r="J36" s="170">
        <v>17697</v>
      </c>
      <c r="K36" s="170"/>
      <c r="L36" s="158">
        <f t="shared" si="2"/>
        <v>11326.125</v>
      </c>
      <c r="M36" s="158">
        <f t="shared" si="3"/>
        <v>142284.375</v>
      </c>
      <c r="N36" s="169" t="s">
        <v>83</v>
      </c>
      <c r="O36" s="158">
        <f t="shared" si="4"/>
        <v>135913.5</v>
      </c>
      <c r="P36" s="158">
        <f>O36*B36</f>
        <v>135913.5</v>
      </c>
      <c r="Q36" s="158">
        <f t="shared" si="5"/>
        <v>33978.375</v>
      </c>
      <c r="R36" s="170"/>
      <c r="S36" s="170"/>
      <c r="T36" s="170">
        <v>17697</v>
      </c>
      <c r="U36" s="170"/>
      <c r="V36" s="170"/>
      <c r="W36" s="170"/>
      <c r="X36" s="170"/>
      <c r="Y36" s="170"/>
      <c r="Z36" s="170"/>
      <c r="AA36" s="170"/>
      <c r="AB36" s="170"/>
      <c r="AC36" s="158">
        <f t="shared" si="6"/>
        <v>16989.1875</v>
      </c>
      <c r="AD36" s="158">
        <f t="shared" si="7"/>
        <v>204578.0625</v>
      </c>
      <c r="AE36" s="159">
        <f t="shared" si="8"/>
        <v>142284.375</v>
      </c>
      <c r="AF36" s="159">
        <f t="shared" si="9"/>
        <v>62293.6875</v>
      </c>
    </row>
    <row r="37" spans="1:32" s="143" customFormat="1" ht="15" customHeight="1" x14ac:dyDescent="0.25">
      <c r="A37" s="171" t="s">
        <v>66</v>
      </c>
      <c r="B37" s="169">
        <v>1</v>
      </c>
      <c r="C37" s="169" t="s">
        <v>90</v>
      </c>
      <c r="D37" s="169" t="s">
        <v>91</v>
      </c>
      <c r="E37" s="170">
        <v>83884</v>
      </c>
      <c r="F37" s="158">
        <f t="shared" si="0"/>
        <v>83884</v>
      </c>
      <c r="G37" s="158">
        <f t="shared" si="1"/>
        <v>20971</v>
      </c>
      <c r="H37" s="170"/>
      <c r="I37" s="170"/>
      <c r="J37" s="170">
        <v>17697</v>
      </c>
      <c r="K37" s="170"/>
      <c r="L37" s="158">
        <f t="shared" si="2"/>
        <v>10485.5</v>
      </c>
      <c r="M37" s="158">
        <f t="shared" si="3"/>
        <v>133037.5</v>
      </c>
      <c r="N37" s="169" t="s">
        <v>91</v>
      </c>
      <c r="O37" s="158">
        <f t="shared" si="4"/>
        <v>125826</v>
      </c>
      <c r="P37" s="158">
        <f>O37*B37</f>
        <v>125826</v>
      </c>
      <c r="Q37" s="158">
        <f t="shared" si="5"/>
        <v>31456.5</v>
      </c>
      <c r="R37" s="170"/>
      <c r="S37" s="170"/>
      <c r="T37" s="170">
        <v>17697</v>
      </c>
      <c r="U37" s="170"/>
      <c r="V37" s="170"/>
      <c r="W37" s="170"/>
      <c r="X37" s="170"/>
      <c r="Y37" s="170"/>
      <c r="Z37" s="170"/>
      <c r="AA37" s="170"/>
      <c r="AB37" s="170"/>
      <c r="AC37" s="158">
        <f t="shared" si="6"/>
        <v>15728.25</v>
      </c>
      <c r="AD37" s="158">
        <f t="shared" si="7"/>
        <v>190707.75</v>
      </c>
      <c r="AE37" s="159">
        <f t="shared" si="8"/>
        <v>133037.5</v>
      </c>
      <c r="AF37" s="159">
        <f t="shared" si="9"/>
        <v>57670.25</v>
      </c>
    </row>
    <row r="38" spans="1:32" s="143" customFormat="1" ht="15" customHeight="1" x14ac:dyDescent="0.25">
      <c r="A38" s="171" t="s">
        <v>66</v>
      </c>
      <c r="B38" s="169">
        <v>1</v>
      </c>
      <c r="C38" s="169" t="s">
        <v>93</v>
      </c>
      <c r="D38" s="169" t="s">
        <v>94</v>
      </c>
      <c r="E38" s="170">
        <v>75566</v>
      </c>
      <c r="F38" s="158">
        <f t="shared" si="0"/>
        <v>75566</v>
      </c>
      <c r="G38" s="158">
        <f t="shared" si="1"/>
        <v>18891.5</v>
      </c>
      <c r="H38" s="170"/>
      <c r="I38" s="170"/>
      <c r="J38" s="170">
        <v>17697</v>
      </c>
      <c r="K38" s="170"/>
      <c r="L38" s="158">
        <f t="shared" si="2"/>
        <v>9445.75</v>
      </c>
      <c r="M38" s="158">
        <f t="shared" si="3"/>
        <v>121600.25</v>
      </c>
      <c r="N38" s="169" t="s">
        <v>94</v>
      </c>
      <c r="O38" s="158">
        <f t="shared" si="4"/>
        <v>113349</v>
      </c>
      <c r="P38" s="158">
        <f>O38*B38</f>
        <v>113349</v>
      </c>
      <c r="Q38" s="158">
        <f t="shared" si="5"/>
        <v>28337.25</v>
      </c>
      <c r="R38" s="170"/>
      <c r="S38" s="170"/>
      <c r="T38" s="170">
        <v>17697</v>
      </c>
      <c r="U38" s="170"/>
      <c r="V38" s="170"/>
      <c r="W38" s="170"/>
      <c r="X38" s="170"/>
      <c r="Y38" s="170"/>
      <c r="Z38" s="170"/>
      <c r="AA38" s="170"/>
      <c r="AB38" s="170"/>
      <c r="AC38" s="158">
        <f t="shared" si="6"/>
        <v>14168.625</v>
      </c>
      <c r="AD38" s="158">
        <f t="shared" si="7"/>
        <v>173551.875</v>
      </c>
      <c r="AE38" s="159">
        <f t="shared" si="8"/>
        <v>121600.25</v>
      </c>
      <c r="AF38" s="159">
        <f t="shared" si="9"/>
        <v>51951.625</v>
      </c>
    </row>
    <row r="39" spans="1:32" s="143" customFormat="1" ht="15" customHeight="1" x14ac:dyDescent="0.25">
      <c r="A39" s="171" t="s">
        <v>66</v>
      </c>
      <c r="B39" s="169">
        <v>1</v>
      </c>
      <c r="C39" s="169" t="s">
        <v>96</v>
      </c>
      <c r="D39" s="169" t="s">
        <v>83</v>
      </c>
      <c r="E39" s="170">
        <v>92024</v>
      </c>
      <c r="F39" s="158">
        <f t="shared" si="0"/>
        <v>92024</v>
      </c>
      <c r="G39" s="158">
        <f t="shared" si="1"/>
        <v>23006</v>
      </c>
      <c r="H39" s="170"/>
      <c r="I39" s="170"/>
      <c r="J39" s="170">
        <v>17697</v>
      </c>
      <c r="K39" s="170"/>
      <c r="L39" s="158">
        <f t="shared" si="2"/>
        <v>11503</v>
      </c>
      <c r="M39" s="158">
        <f t="shared" si="3"/>
        <v>144230</v>
      </c>
      <c r="N39" s="169" t="s">
        <v>83</v>
      </c>
      <c r="O39" s="158">
        <f t="shared" si="4"/>
        <v>138036</v>
      </c>
      <c r="P39" s="158">
        <f>O39*B39</f>
        <v>138036</v>
      </c>
      <c r="Q39" s="158">
        <f t="shared" si="5"/>
        <v>34509</v>
      </c>
      <c r="R39" s="170"/>
      <c r="S39" s="170"/>
      <c r="T39" s="170">
        <v>17697</v>
      </c>
      <c r="U39" s="170"/>
      <c r="V39" s="170"/>
      <c r="W39" s="170"/>
      <c r="X39" s="170"/>
      <c r="Y39" s="170"/>
      <c r="Z39" s="170"/>
      <c r="AA39" s="170"/>
      <c r="AB39" s="170"/>
      <c r="AC39" s="158">
        <f t="shared" si="6"/>
        <v>17254.5</v>
      </c>
      <c r="AD39" s="158">
        <f t="shared" si="7"/>
        <v>207496.5</v>
      </c>
      <c r="AE39" s="159">
        <f t="shared" si="8"/>
        <v>144230</v>
      </c>
      <c r="AF39" s="159">
        <f t="shared" si="9"/>
        <v>63266.5</v>
      </c>
    </row>
    <row r="40" spans="1:32" s="143" customFormat="1" ht="15" customHeight="1" x14ac:dyDescent="0.25">
      <c r="A40" s="171" t="s">
        <v>66</v>
      </c>
      <c r="B40" s="169">
        <v>1</v>
      </c>
      <c r="C40" s="169" t="s">
        <v>98</v>
      </c>
      <c r="D40" s="169" t="s">
        <v>71</v>
      </c>
      <c r="E40" s="170">
        <v>62470</v>
      </c>
      <c r="F40" s="158">
        <f t="shared" si="0"/>
        <v>62470</v>
      </c>
      <c r="G40" s="158">
        <f t="shared" si="1"/>
        <v>15617.5</v>
      </c>
      <c r="H40" s="170"/>
      <c r="I40" s="170"/>
      <c r="J40" s="170">
        <v>17697</v>
      </c>
      <c r="K40" s="170"/>
      <c r="L40" s="158">
        <f t="shared" si="2"/>
        <v>7808.75</v>
      </c>
      <c r="M40" s="158">
        <f t="shared" si="3"/>
        <v>103593.25</v>
      </c>
      <c r="N40" s="169" t="s">
        <v>71</v>
      </c>
      <c r="O40" s="158">
        <f t="shared" si="4"/>
        <v>93705</v>
      </c>
      <c r="P40" s="158">
        <f>O40*B40</f>
        <v>93705</v>
      </c>
      <c r="Q40" s="158">
        <f t="shared" si="5"/>
        <v>23426.25</v>
      </c>
      <c r="R40" s="170"/>
      <c r="S40" s="170"/>
      <c r="T40" s="170">
        <v>17697</v>
      </c>
      <c r="U40" s="170"/>
      <c r="V40" s="170"/>
      <c r="W40" s="170"/>
      <c r="X40" s="170"/>
      <c r="Y40" s="170"/>
      <c r="Z40" s="170"/>
      <c r="AA40" s="170"/>
      <c r="AB40" s="170"/>
      <c r="AC40" s="158">
        <f t="shared" si="6"/>
        <v>11713.125</v>
      </c>
      <c r="AD40" s="158">
        <f t="shared" si="7"/>
        <v>146541.375</v>
      </c>
      <c r="AE40" s="159">
        <f t="shared" si="8"/>
        <v>103593.25</v>
      </c>
      <c r="AF40" s="159">
        <f t="shared" si="9"/>
        <v>42948.125</v>
      </c>
    </row>
    <row r="41" spans="1:32" s="143" customFormat="1" ht="15" customHeight="1" x14ac:dyDescent="0.25">
      <c r="A41" s="171" t="s">
        <v>66</v>
      </c>
      <c r="B41" s="169">
        <v>1</v>
      </c>
      <c r="C41" s="169" t="s">
        <v>100</v>
      </c>
      <c r="D41" s="169" t="s">
        <v>94</v>
      </c>
      <c r="E41" s="170">
        <v>76628</v>
      </c>
      <c r="F41" s="158">
        <f t="shared" si="0"/>
        <v>76628</v>
      </c>
      <c r="G41" s="158">
        <f t="shared" si="1"/>
        <v>19157</v>
      </c>
      <c r="H41" s="170"/>
      <c r="I41" s="170"/>
      <c r="J41" s="170">
        <v>17697</v>
      </c>
      <c r="K41" s="170"/>
      <c r="L41" s="158">
        <f t="shared" si="2"/>
        <v>9578.5</v>
      </c>
      <c r="M41" s="158">
        <f t="shared" si="3"/>
        <v>123060.5</v>
      </c>
      <c r="N41" s="169" t="s">
        <v>94</v>
      </c>
      <c r="O41" s="158">
        <f t="shared" si="4"/>
        <v>114942</v>
      </c>
      <c r="P41" s="158">
        <f>O41*B41</f>
        <v>114942</v>
      </c>
      <c r="Q41" s="158">
        <f t="shared" si="5"/>
        <v>28735.5</v>
      </c>
      <c r="R41" s="170"/>
      <c r="S41" s="170"/>
      <c r="T41" s="170">
        <v>17697</v>
      </c>
      <c r="U41" s="170"/>
      <c r="V41" s="170"/>
      <c r="W41" s="170"/>
      <c r="X41" s="170"/>
      <c r="Y41" s="170"/>
      <c r="Z41" s="170"/>
      <c r="AA41" s="170"/>
      <c r="AB41" s="170"/>
      <c r="AC41" s="158">
        <f t="shared" si="6"/>
        <v>14367.75</v>
      </c>
      <c r="AD41" s="158">
        <f t="shared" si="7"/>
        <v>175742.25</v>
      </c>
      <c r="AE41" s="159">
        <f t="shared" si="8"/>
        <v>123060.5</v>
      </c>
      <c r="AF41" s="159">
        <f t="shared" si="9"/>
        <v>52681.75</v>
      </c>
    </row>
    <row r="42" spans="1:32" s="143" customFormat="1" ht="15" customHeight="1" x14ac:dyDescent="0.25">
      <c r="A42" s="171" t="s">
        <v>66</v>
      </c>
      <c r="B42" s="169">
        <v>1</v>
      </c>
      <c r="C42" s="169" t="s">
        <v>102</v>
      </c>
      <c r="D42" s="169" t="s">
        <v>94</v>
      </c>
      <c r="E42" s="170">
        <v>74858</v>
      </c>
      <c r="F42" s="158">
        <f t="shared" si="0"/>
        <v>74858</v>
      </c>
      <c r="G42" s="158">
        <f t="shared" si="1"/>
        <v>18714.5</v>
      </c>
      <c r="H42" s="170"/>
      <c r="I42" s="170"/>
      <c r="J42" s="170">
        <v>17697</v>
      </c>
      <c r="K42" s="170"/>
      <c r="L42" s="158">
        <f t="shared" si="2"/>
        <v>9357.25</v>
      </c>
      <c r="M42" s="158">
        <f t="shared" si="3"/>
        <v>120626.75</v>
      </c>
      <c r="N42" s="169" t="s">
        <v>94</v>
      </c>
      <c r="O42" s="158">
        <f t="shared" si="4"/>
        <v>112287</v>
      </c>
      <c r="P42" s="158">
        <f>O42*B42</f>
        <v>112287</v>
      </c>
      <c r="Q42" s="158">
        <f t="shared" si="5"/>
        <v>28071.75</v>
      </c>
      <c r="R42" s="170"/>
      <c r="S42" s="170"/>
      <c r="T42" s="170">
        <v>17697</v>
      </c>
      <c r="U42" s="170"/>
      <c r="V42" s="170"/>
      <c r="W42" s="170"/>
      <c r="X42" s="170"/>
      <c r="Y42" s="170"/>
      <c r="Z42" s="170"/>
      <c r="AA42" s="170"/>
      <c r="AB42" s="170"/>
      <c r="AC42" s="158">
        <f t="shared" si="6"/>
        <v>14035.875</v>
      </c>
      <c r="AD42" s="158">
        <f t="shared" si="7"/>
        <v>172091.625</v>
      </c>
      <c r="AE42" s="159">
        <f t="shared" si="8"/>
        <v>120626.75</v>
      </c>
      <c r="AF42" s="159">
        <f t="shared" si="9"/>
        <v>51464.875</v>
      </c>
    </row>
    <row r="43" spans="1:32" s="143" customFormat="1" ht="15" customHeight="1" x14ac:dyDescent="0.25">
      <c r="A43" s="171" t="s">
        <v>66</v>
      </c>
      <c r="B43" s="169">
        <v>1</v>
      </c>
      <c r="C43" s="169" t="s">
        <v>104</v>
      </c>
      <c r="D43" s="169" t="s">
        <v>83</v>
      </c>
      <c r="E43" s="170">
        <v>90609</v>
      </c>
      <c r="F43" s="158">
        <f t="shared" si="0"/>
        <v>90609</v>
      </c>
      <c r="G43" s="158">
        <f t="shared" si="1"/>
        <v>22652.25</v>
      </c>
      <c r="H43" s="170"/>
      <c r="I43" s="170"/>
      <c r="J43" s="170">
        <v>17697</v>
      </c>
      <c r="K43" s="170"/>
      <c r="L43" s="158">
        <f t="shared" si="2"/>
        <v>11326.125</v>
      </c>
      <c r="M43" s="158">
        <f t="shared" si="3"/>
        <v>142284.375</v>
      </c>
      <c r="N43" s="169" t="s">
        <v>91</v>
      </c>
      <c r="O43" s="158">
        <f t="shared" si="4"/>
        <v>135913.5</v>
      </c>
      <c r="P43" s="158">
        <f>O43*B43</f>
        <v>135913.5</v>
      </c>
      <c r="Q43" s="158">
        <f t="shared" si="5"/>
        <v>33978.375</v>
      </c>
      <c r="R43" s="170"/>
      <c r="S43" s="170"/>
      <c r="T43" s="170">
        <v>17697</v>
      </c>
      <c r="U43" s="170"/>
      <c r="V43" s="170"/>
      <c r="W43" s="170"/>
      <c r="X43" s="170"/>
      <c r="Y43" s="170"/>
      <c r="Z43" s="170"/>
      <c r="AA43" s="170"/>
      <c r="AB43" s="170"/>
      <c r="AC43" s="158">
        <f t="shared" si="6"/>
        <v>16989.1875</v>
      </c>
      <c r="AD43" s="158">
        <f t="shared" si="7"/>
        <v>204578.0625</v>
      </c>
      <c r="AE43" s="159">
        <f t="shared" si="8"/>
        <v>142284.375</v>
      </c>
      <c r="AF43" s="159">
        <f t="shared" si="9"/>
        <v>62293.6875</v>
      </c>
    </row>
    <row r="44" spans="1:32" s="143" customFormat="1" ht="15" customHeight="1" x14ac:dyDescent="0.25">
      <c r="A44" s="171" t="s">
        <v>66</v>
      </c>
      <c r="B44" s="169">
        <v>1</v>
      </c>
      <c r="C44" s="169" t="s">
        <v>106</v>
      </c>
      <c r="D44" s="172" t="s">
        <v>94</v>
      </c>
      <c r="E44" s="173">
        <v>74858</v>
      </c>
      <c r="F44" s="158">
        <f t="shared" si="0"/>
        <v>74858</v>
      </c>
      <c r="G44" s="158">
        <f t="shared" si="1"/>
        <v>18714.5</v>
      </c>
      <c r="H44" s="170"/>
      <c r="I44" s="170"/>
      <c r="J44" s="170">
        <v>17697</v>
      </c>
      <c r="K44" s="170"/>
      <c r="L44" s="158">
        <f t="shared" si="2"/>
        <v>9357.25</v>
      </c>
      <c r="M44" s="158">
        <f t="shared" si="3"/>
        <v>120626.75</v>
      </c>
      <c r="N44" s="169" t="s">
        <v>83</v>
      </c>
      <c r="O44" s="158">
        <f t="shared" si="4"/>
        <v>112287</v>
      </c>
      <c r="P44" s="158">
        <f>O44*B44</f>
        <v>112287</v>
      </c>
      <c r="Q44" s="158">
        <f t="shared" si="5"/>
        <v>28071.75</v>
      </c>
      <c r="R44" s="170"/>
      <c r="S44" s="170"/>
      <c r="T44" s="170">
        <v>17697</v>
      </c>
      <c r="U44" s="170"/>
      <c r="V44" s="170"/>
      <c r="W44" s="170"/>
      <c r="X44" s="170"/>
      <c r="Y44" s="170"/>
      <c r="Z44" s="170"/>
      <c r="AA44" s="170"/>
      <c r="AB44" s="170"/>
      <c r="AC44" s="158">
        <f t="shared" si="6"/>
        <v>14035.875</v>
      </c>
      <c r="AD44" s="158">
        <f t="shared" si="7"/>
        <v>172091.625</v>
      </c>
      <c r="AE44" s="159">
        <f t="shared" si="8"/>
        <v>120626.75</v>
      </c>
      <c r="AF44" s="159">
        <f t="shared" si="9"/>
        <v>51464.875</v>
      </c>
    </row>
    <row r="45" spans="1:32" s="143" customFormat="1" ht="15" customHeight="1" x14ac:dyDescent="0.25">
      <c r="A45" s="171" t="s">
        <v>66</v>
      </c>
      <c r="B45" s="169">
        <v>1</v>
      </c>
      <c r="C45" s="157" t="s">
        <v>108</v>
      </c>
      <c r="D45" s="157" t="s">
        <v>78</v>
      </c>
      <c r="E45" s="158">
        <v>77690</v>
      </c>
      <c r="F45" s="158">
        <f t="shared" si="0"/>
        <v>77690</v>
      </c>
      <c r="G45" s="158">
        <f t="shared" si="1"/>
        <v>19422.5</v>
      </c>
      <c r="H45" s="158"/>
      <c r="I45" s="158"/>
      <c r="J45" s="170">
        <v>17697</v>
      </c>
      <c r="K45" s="158"/>
      <c r="L45" s="158">
        <f t="shared" si="2"/>
        <v>9711.25</v>
      </c>
      <c r="M45" s="158">
        <f t="shared" si="3"/>
        <v>124520.75</v>
      </c>
      <c r="N45" s="157" t="s">
        <v>78</v>
      </c>
      <c r="O45" s="158">
        <f t="shared" si="4"/>
        <v>116535</v>
      </c>
      <c r="P45" s="158">
        <f>O45*B45</f>
        <v>116535</v>
      </c>
      <c r="Q45" s="158">
        <f t="shared" si="5"/>
        <v>29133.75</v>
      </c>
      <c r="R45" s="158"/>
      <c r="S45" s="158"/>
      <c r="T45" s="170">
        <v>17697</v>
      </c>
      <c r="U45" s="158"/>
      <c r="V45" s="158"/>
      <c r="W45" s="158"/>
      <c r="X45" s="158"/>
      <c r="Y45" s="158"/>
      <c r="Z45" s="158"/>
      <c r="AA45" s="158"/>
      <c r="AB45" s="158"/>
      <c r="AC45" s="158">
        <f t="shared" si="6"/>
        <v>14566.875</v>
      </c>
      <c r="AD45" s="158">
        <f t="shared" si="7"/>
        <v>177932.625</v>
      </c>
      <c r="AE45" s="159">
        <f t="shared" si="8"/>
        <v>124520.75</v>
      </c>
      <c r="AF45" s="159">
        <f t="shared" si="9"/>
        <v>53411.875</v>
      </c>
    </row>
    <row r="46" spans="1:32" s="143" customFormat="1" ht="15" customHeight="1" x14ac:dyDescent="0.25">
      <c r="A46" s="171" t="s">
        <v>66</v>
      </c>
      <c r="B46" s="169">
        <v>1</v>
      </c>
      <c r="C46" s="157" t="s">
        <v>110</v>
      </c>
      <c r="D46" s="157" t="s">
        <v>71</v>
      </c>
      <c r="E46" s="158">
        <v>61055</v>
      </c>
      <c r="F46" s="158">
        <f t="shared" si="0"/>
        <v>61055</v>
      </c>
      <c r="G46" s="158">
        <f t="shared" si="1"/>
        <v>15263.75</v>
      </c>
      <c r="H46" s="158"/>
      <c r="I46" s="158"/>
      <c r="J46" s="170">
        <v>17697</v>
      </c>
      <c r="K46" s="158"/>
      <c r="L46" s="158">
        <f t="shared" si="2"/>
        <v>7631.875</v>
      </c>
      <c r="M46" s="158">
        <f t="shared" si="3"/>
        <v>101647.625</v>
      </c>
      <c r="N46" s="157" t="s">
        <v>71</v>
      </c>
      <c r="O46" s="158">
        <f t="shared" si="4"/>
        <v>91582.5</v>
      </c>
      <c r="P46" s="158">
        <f>O46*B46</f>
        <v>91582.5</v>
      </c>
      <c r="Q46" s="158">
        <f t="shared" si="5"/>
        <v>22895.625</v>
      </c>
      <c r="R46" s="158"/>
      <c r="S46" s="158"/>
      <c r="T46" s="170">
        <v>17697</v>
      </c>
      <c r="U46" s="158"/>
      <c r="V46" s="158"/>
      <c r="W46" s="158"/>
      <c r="X46" s="158"/>
      <c r="Y46" s="158"/>
      <c r="Z46" s="158"/>
      <c r="AA46" s="158"/>
      <c r="AB46" s="158"/>
      <c r="AC46" s="158">
        <f t="shared" si="6"/>
        <v>11447.8125</v>
      </c>
      <c r="AD46" s="158">
        <f t="shared" si="7"/>
        <v>143622.9375</v>
      </c>
      <c r="AE46" s="159">
        <f t="shared" si="8"/>
        <v>101647.625</v>
      </c>
      <c r="AF46" s="159">
        <f t="shared" si="9"/>
        <v>41975.3125</v>
      </c>
    </row>
    <row r="47" spans="1:32" s="143" customFormat="1" ht="15" customHeight="1" x14ac:dyDescent="0.25">
      <c r="A47" s="171" t="s">
        <v>66</v>
      </c>
      <c r="B47" s="169">
        <v>1</v>
      </c>
      <c r="C47" s="157" t="s">
        <v>112</v>
      </c>
      <c r="D47" s="157" t="s">
        <v>91</v>
      </c>
      <c r="E47" s="158">
        <v>83884</v>
      </c>
      <c r="F47" s="158">
        <f t="shared" si="0"/>
        <v>83884</v>
      </c>
      <c r="G47" s="158">
        <f t="shared" si="1"/>
        <v>20971</v>
      </c>
      <c r="H47" s="158"/>
      <c r="I47" s="158"/>
      <c r="J47" s="170">
        <v>17697</v>
      </c>
      <c r="K47" s="158"/>
      <c r="L47" s="158">
        <f t="shared" si="2"/>
        <v>10485.5</v>
      </c>
      <c r="M47" s="158">
        <f t="shared" si="3"/>
        <v>133037.5</v>
      </c>
      <c r="N47" s="157" t="s">
        <v>91</v>
      </c>
      <c r="O47" s="158">
        <f t="shared" si="4"/>
        <v>125826</v>
      </c>
      <c r="P47" s="158">
        <f>O47*B47</f>
        <v>125826</v>
      </c>
      <c r="Q47" s="158">
        <f t="shared" si="5"/>
        <v>31456.5</v>
      </c>
      <c r="R47" s="158"/>
      <c r="S47" s="158"/>
      <c r="T47" s="170">
        <v>17697</v>
      </c>
      <c r="U47" s="158"/>
      <c r="V47" s="158"/>
      <c r="W47" s="158"/>
      <c r="X47" s="158"/>
      <c r="Y47" s="158"/>
      <c r="Z47" s="158"/>
      <c r="AA47" s="158"/>
      <c r="AB47" s="158"/>
      <c r="AC47" s="158">
        <f t="shared" si="6"/>
        <v>15728.25</v>
      </c>
      <c r="AD47" s="158">
        <f t="shared" si="7"/>
        <v>190707.75</v>
      </c>
      <c r="AE47" s="159">
        <f t="shared" si="8"/>
        <v>133037.5</v>
      </c>
      <c r="AF47" s="159">
        <f t="shared" si="9"/>
        <v>57670.25</v>
      </c>
    </row>
    <row r="48" spans="1:32" s="143" customFormat="1" ht="15" customHeight="1" x14ac:dyDescent="0.25">
      <c r="A48" s="171" t="s">
        <v>66</v>
      </c>
      <c r="B48" s="169">
        <v>1</v>
      </c>
      <c r="C48" s="157" t="s">
        <v>114</v>
      </c>
      <c r="D48" s="157" t="s">
        <v>78</v>
      </c>
      <c r="E48" s="158">
        <v>72558</v>
      </c>
      <c r="F48" s="158">
        <f t="shared" si="0"/>
        <v>72558</v>
      </c>
      <c r="G48" s="158">
        <f t="shared" si="1"/>
        <v>18139.5</v>
      </c>
      <c r="H48" s="158"/>
      <c r="I48" s="158"/>
      <c r="J48" s="170">
        <v>17697</v>
      </c>
      <c r="K48" s="158"/>
      <c r="L48" s="158">
        <f t="shared" si="2"/>
        <v>9069.75</v>
      </c>
      <c r="M48" s="158">
        <f t="shared" si="3"/>
        <v>117464.25</v>
      </c>
      <c r="N48" s="157" t="s">
        <v>115</v>
      </c>
      <c r="O48" s="158">
        <f t="shared" si="4"/>
        <v>108837</v>
      </c>
      <c r="P48" s="158">
        <f>O48*B48</f>
        <v>108837</v>
      </c>
      <c r="Q48" s="158">
        <f t="shared" si="5"/>
        <v>27209.25</v>
      </c>
      <c r="R48" s="158"/>
      <c r="S48" s="158"/>
      <c r="T48" s="170">
        <v>17697</v>
      </c>
      <c r="U48" s="158"/>
      <c r="V48" s="158"/>
      <c r="W48" s="158"/>
      <c r="X48" s="158"/>
      <c r="Y48" s="158"/>
      <c r="Z48" s="158"/>
      <c r="AA48" s="158"/>
      <c r="AB48" s="158"/>
      <c r="AC48" s="158">
        <f t="shared" si="6"/>
        <v>13604.625</v>
      </c>
      <c r="AD48" s="158">
        <f t="shared" si="7"/>
        <v>167347.875</v>
      </c>
      <c r="AE48" s="159">
        <f t="shared" si="8"/>
        <v>117464.25</v>
      </c>
      <c r="AF48" s="159">
        <f t="shared" si="9"/>
        <v>49883.625</v>
      </c>
    </row>
    <row r="49" spans="1:32" s="143" customFormat="1" ht="15" customHeight="1" x14ac:dyDescent="0.25">
      <c r="A49" s="171" t="s">
        <v>66</v>
      </c>
      <c r="B49" s="169">
        <v>1</v>
      </c>
      <c r="C49" s="174" t="s">
        <v>117</v>
      </c>
      <c r="D49" s="175" t="s">
        <v>118</v>
      </c>
      <c r="E49" s="176">
        <v>79990</v>
      </c>
      <c r="F49" s="158">
        <f t="shared" si="0"/>
        <v>79990</v>
      </c>
      <c r="G49" s="158">
        <f t="shared" si="1"/>
        <v>19997.5</v>
      </c>
      <c r="H49" s="158"/>
      <c r="I49" s="158"/>
      <c r="J49" s="170">
        <v>17697</v>
      </c>
      <c r="K49" s="158"/>
      <c r="L49" s="158">
        <f t="shared" si="2"/>
        <v>9998.75</v>
      </c>
      <c r="M49" s="158">
        <f t="shared" si="3"/>
        <v>127683.25</v>
      </c>
      <c r="N49" s="175" t="s">
        <v>118</v>
      </c>
      <c r="O49" s="158">
        <f t="shared" si="4"/>
        <v>119985</v>
      </c>
      <c r="P49" s="158">
        <f>O49*B49</f>
        <v>119985</v>
      </c>
      <c r="Q49" s="158">
        <f t="shared" si="5"/>
        <v>29996.25</v>
      </c>
      <c r="R49" s="158"/>
      <c r="S49" s="158"/>
      <c r="T49" s="170">
        <v>17697</v>
      </c>
      <c r="U49" s="158"/>
      <c r="V49" s="158"/>
      <c r="W49" s="158"/>
      <c r="X49" s="158"/>
      <c r="Y49" s="158"/>
      <c r="Z49" s="158"/>
      <c r="AA49" s="158"/>
      <c r="AB49" s="158"/>
      <c r="AC49" s="158">
        <f t="shared" si="6"/>
        <v>14998.125</v>
      </c>
      <c r="AD49" s="158">
        <f t="shared" si="7"/>
        <v>182676.375</v>
      </c>
      <c r="AE49" s="159">
        <f t="shared" si="8"/>
        <v>127683.25</v>
      </c>
      <c r="AF49" s="159">
        <f t="shared" si="9"/>
        <v>54993.125</v>
      </c>
    </row>
    <row r="50" spans="1:32" s="143" customFormat="1" ht="15" customHeight="1" x14ac:dyDescent="0.25">
      <c r="A50" s="171" t="s">
        <v>66</v>
      </c>
      <c r="B50" s="169">
        <v>1</v>
      </c>
      <c r="C50" s="174" t="s">
        <v>120</v>
      </c>
      <c r="D50" s="175" t="s">
        <v>78</v>
      </c>
      <c r="E50" s="176">
        <v>72558</v>
      </c>
      <c r="F50" s="158">
        <f t="shared" si="0"/>
        <v>72558</v>
      </c>
      <c r="G50" s="158">
        <f t="shared" si="1"/>
        <v>18139.5</v>
      </c>
      <c r="H50" s="158"/>
      <c r="I50" s="158"/>
      <c r="J50" s="170">
        <v>17697</v>
      </c>
      <c r="K50" s="158"/>
      <c r="L50" s="158">
        <f t="shared" si="2"/>
        <v>9069.75</v>
      </c>
      <c r="M50" s="158">
        <f t="shared" si="3"/>
        <v>117464.25</v>
      </c>
      <c r="N50" s="175" t="s">
        <v>78</v>
      </c>
      <c r="O50" s="158">
        <f t="shared" si="4"/>
        <v>108837</v>
      </c>
      <c r="P50" s="158">
        <f>O50*B50</f>
        <v>108837</v>
      </c>
      <c r="Q50" s="158">
        <f t="shared" si="5"/>
        <v>27209.25</v>
      </c>
      <c r="R50" s="158"/>
      <c r="S50" s="158"/>
      <c r="T50" s="170">
        <v>17697</v>
      </c>
      <c r="U50" s="158"/>
      <c r="V50" s="158"/>
      <c r="W50" s="158"/>
      <c r="X50" s="158"/>
      <c r="Y50" s="158"/>
      <c r="Z50" s="158"/>
      <c r="AA50" s="158"/>
      <c r="AB50" s="158"/>
      <c r="AC50" s="158">
        <f t="shared" si="6"/>
        <v>13604.625</v>
      </c>
      <c r="AD50" s="158">
        <f t="shared" si="7"/>
        <v>167347.875</v>
      </c>
      <c r="AE50" s="159">
        <f t="shared" si="8"/>
        <v>117464.25</v>
      </c>
      <c r="AF50" s="159">
        <f t="shared" si="9"/>
        <v>49883.625</v>
      </c>
    </row>
    <row r="51" spans="1:32" s="143" customFormat="1" ht="15" customHeight="1" x14ac:dyDescent="0.25">
      <c r="A51" s="171" t="s">
        <v>66</v>
      </c>
      <c r="B51" s="169">
        <v>1</v>
      </c>
      <c r="C51" s="174" t="s">
        <v>122</v>
      </c>
      <c r="D51" s="175" t="s">
        <v>83</v>
      </c>
      <c r="E51" s="176">
        <v>92024</v>
      </c>
      <c r="F51" s="158">
        <f t="shared" si="0"/>
        <v>92024</v>
      </c>
      <c r="G51" s="158">
        <f t="shared" si="1"/>
        <v>23006</v>
      </c>
      <c r="H51" s="158"/>
      <c r="I51" s="158"/>
      <c r="J51" s="170">
        <v>17697</v>
      </c>
      <c r="K51" s="158"/>
      <c r="L51" s="158">
        <f t="shared" si="2"/>
        <v>11503</v>
      </c>
      <c r="M51" s="158">
        <f t="shared" si="3"/>
        <v>144230</v>
      </c>
      <c r="N51" s="175" t="s">
        <v>83</v>
      </c>
      <c r="O51" s="158">
        <f t="shared" si="4"/>
        <v>138036</v>
      </c>
      <c r="P51" s="158">
        <f>O51*B51</f>
        <v>138036</v>
      </c>
      <c r="Q51" s="158">
        <f t="shared" si="5"/>
        <v>34509</v>
      </c>
      <c r="R51" s="158"/>
      <c r="S51" s="158"/>
      <c r="T51" s="170">
        <v>17697</v>
      </c>
      <c r="U51" s="158"/>
      <c r="V51" s="158"/>
      <c r="W51" s="158"/>
      <c r="X51" s="158"/>
      <c r="Y51" s="158"/>
      <c r="Z51" s="158"/>
      <c r="AA51" s="158"/>
      <c r="AB51" s="158"/>
      <c r="AC51" s="158">
        <f t="shared" si="6"/>
        <v>17254.5</v>
      </c>
      <c r="AD51" s="158">
        <f t="shared" si="7"/>
        <v>207496.5</v>
      </c>
      <c r="AE51" s="159">
        <f t="shared" si="8"/>
        <v>144230</v>
      </c>
      <c r="AF51" s="159">
        <f t="shared" si="9"/>
        <v>63266.5</v>
      </c>
    </row>
    <row r="52" spans="1:32" s="143" customFormat="1" ht="15" customHeight="1" x14ac:dyDescent="0.25">
      <c r="A52" s="171" t="s">
        <v>66</v>
      </c>
      <c r="B52" s="169">
        <v>1</v>
      </c>
      <c r="C52" s="174" t="s">
        <v>124</v>
      </c>
      <c r="D52" s="175" t="s">
        <v>118</v>
      </c>
      <c r="E52" s="176">
        <v>77867</v>
      </c>
      <c r="F52" s="158">
        <f t="shared" si="0"/>
        <v>77867</v>
      </c>
      <c r="G52" s="158">
        <f t="shared" si="1"/>
        <v>19466.75</v>
      </c>
      <c r="H52" s="158"/>
      <c r="I52" s="158"/>
      <c r="J52" s="170">
        <v>17697</v>
      </c>
      <c r="K52" s="158"/>
      <c r="L52" s="158">
        <f t="shared" si="2"/>
        <v>9733.375</v>
      </c>
      <c r="M52" s="158">
        <f t="shared" si="3"/>
        <v>124764.125</v>
      </c>
      <c r="N52" s="175" t="s">
        <v>118</v>
      </c>
      <c r="O52" s="158">
        <f t="shared" si="4"/>
        <v>116800.5</v>
      </c>
      <c r="P52" s="158">
        <f>O52*B52</f>
        <v>116800.5</v>
      </c>
      <c r="Q52" s="158">
        <f t="shared" si="5"/>
        <v>29200.125</v>
      </c>
      <c r="R52" s="158"/>
      <c r="S52" s="158"/>
      <c r="T52" s="170">
        <v>17697</v>
      </c>
      <c r="U52" s="158"/>
      <c r="V52" s="158"/>
      <c r="W52" s="158"/>
      <c r="X52" s="158"/>
      <c r="Y52" s="158"/>
      <c r="Z52" s="158"/>
      <c r="AA52" s="158"/>
      <c r="AB52" s="158"/>
      <c r="AC52" s="158">
        <f t="shared" si="6"/>
        <v>14600.0625</v>
      </c>
      <c r="AD52" s="158">
        <f t="shared" si="7"/>
        <v>178297.6875</v>
      </c>
      <c r="AE52" s="159">
        <f t="shared" si="8"/>
        <v>124764.125</v>
      </c>
      <c r="AF52" s="159">
        <f t="shared" si="9"/>
        <v>53533.5625</v>
      </c>
    </row>
    <row r="53" spans="1:32" s="143" customFormat="1" ht="15" customHeight="1" x14ac:dyDescent="0.25">
      <c r="A53" s="171" t="s">
        <v>66</v>
      </c>
      <c r="B53" s="169">
        <v>1</v>
      </c>
      <c r="C53" s="174" t="s">
        <v>126</v>
      </c>
      <c r="D53" s="175" t="s">
        <v>78</v>
      </c>
      <c r="E53" s="176">
        <v>73796</v>
      </c>
      <c r="F53" s="158">
        <f t="shared" si="0"/>
        <v>73796</v>
      </c>
      <c r="G53" s="158">
        <f t="shared" si="1"/>
        <v>18449</v>
      </c>
      <c r="H53" s="158"/>
      <c r="I53" s="158"/>
      <c r="J53" s="170">
        <v>17697</v>
      </c>
      <c r="K53" s="158"/>
      <c r="L53" s="158">
        <f t="shared" si="2"/>
        <v>9224.5</v>
      </c>
      <c r="M53" s="158">
        <f t="shared" si="3"/>
        <v>119166.5</v>
      </c>
      <c r="N53" s="175" t="s">
        <v>78</v>
      </c>
      <c r="O53" s="158">
        <f t="shared" si="4"/>
        <v>110694</v>
      </c>
      <c r="P53" s="158">
        <f>O53*B53</f>
        <v>110694</v>
      </c>
      <c r="Q53" s="158">
        <f t="shared" si="5"/>
        <v>27673.5</v>
      </c>
      <c r="R53" s="158"/>
      <c r="S53" s="158"/>
      <c r="T53" s="170">
        <v>17697</v>
      </c>
      <c r="U53" s="158"/>
      <c r="V53" s="158"/>
      <c r="W53" s="158"/>
      <c r="X53" s="158"/>
      <c r="Y53" s="158"/>
      <c r="Z53" s="158"/>
      <c r="AA53" s="158"/>
      <c r="AB53" s="158"/>
      <c r="AC53" s="158">
        <f t="shared" si="6"/>
        <v>13836.75</v>
      </c>
      <c r="AD53" s="158">
        <f t="shared" si="7"/>
        <v>169901.25</v>
      </c>
      <c r="AE53" s="159">
        <f t="shared" si="8"/>
        <v>119166.5</v>
      </c>
      <c r="AF53" s="159">
        <f t="shared" si="9"/>
        <v>50734.75</v>
      </c>
    </row>
    <row r="54" spans="1:32" s="143" customFormat="1" ht="15" customHeight="1" x14ac:dyDescent="0.25">
      <c r="A54" s="171" t="s">
        <v>66</v>
      </c>
      <c r="B54" s="169">
        <v>1</v>
      </c>
      <c r="C54" s="174" t="s">
        <v>128</v>
      </c>
      <c r="D54" s="175" t="s">
        <v>94</v>
      </c>
      <c r="E54" s="176">
        <v>83707</v>
      </c>
      <c r="F54" s="158">
        <f t="shared" si="0"/>
        <v>83707</v>
      </c>
      <c r="G54" s="158">
        <f t="shared" si="1"/>
        <v>20926.75</v>
      </c>
      <c r="H54" s="158"/>
      <c r="I54" s="158"/>
      <c r="J54" s="170">
        <v>17697</v>
      </c>
      <c r="K54" s="158"/>
      <c r="L54" s="158">
        <f t="shared" si="2"/>
        <v>10463.375</v>
      </c>
      <c r="M54" s="158">
        <f t="shared" si="3"/>
        <v>132794.125</v>
      </c>
      <c r="N54" s="175" t="s">
        <v>94</v>
      </c>
      <c r="O54" s="158">
        <f t="shared" si="4"/>
        <v>125560.5</v>
      </c>
      <c r="P54" s="158">
        <f>O54*B54</f>
        <v>125560.5</v>
      </c>
      <c r="Q54" s="158">
        <f t="shared" si="5"/>
        <v>31390.125</v>
      </c>
      <c r="R54" s="158"/>
      <c r="S54" s="158"/>
      <c r="T54" s="170">
        <v>17697</v>
      </c>
      <c r="U54" s="158"/>
      <c r="V54" s="158"/>
      <c r="W54" s="158"/>
      <c r="X54" s="158"/>
      <c r="Y54" s="158"/>
      <c r="Z54" s="158"/>
      <c r="AA54" s="158"/>
      <c r="AB54" s="158"/>
      <c r="AC54" s="158">
        <f t="shared" si="6"/>
        <v>15695.0625</v>
      </c>
      <c r="AD54" s="158">
        <f t="shared" si="7"/>
        <v>190342.6875</v>
      </c>
      <c r="AE54" s="159">
        <f t="shared" si="8"/>
        <v>132794.125</v>
      </c>
      <c r="AF54" s="159">
        <f t="shared" si="9"/>
        <v>57548.5625</v>
      </c>
    </row>
    <row r="55" spans="1:32" s="143" customFormat="1" ht="15" customHeight="1" x14ac:dyDescent="0.25">
      <c r="A55" s="171" t="s">
        <v>66</v>
      </c>
      <c r="B55" s="169">
        <v>1</v>
      </c>
      <c r="C55" s="174" t="s">
        <v>130</v>
      </c>
      <c r="D55" s="175" t="s">
        <v>78</v>
      </c>
      <c r="E55" s="176">
        <v>75212</v>
      </c>
      <c r="F55" s="158">
        <f t="shared" si="0"/>
        <v>75212</v>
      </c>
      <c r="G55" s="158">
        <f t="shared" si="1"/>
        <v>18803</v>
      </c>
      <c r="H55" s="158"/>
      <c r="I55" s="158"/>
      <c r="J55" s="170">
        <v>17697</v>
      </c>
      <c r="K55" s="158"/>
      <c r="L55" s="158">
        <f t="shared" si="2"/>
        <v>9401.5</v>
      </c>
      <c r="M55" s="158">
        <f t="shared" si="3"/>
        <v>121113.5</v>
      </c>
      <c r="N55" s="175" t="s">
        <v>78</v>
      </c>
      <c r="O55" s="158">
        <f t="shared" si="4"/>
        <v>112818</v>
      </c>
      <c r="P55" s="158">
        <f>O55*B55</f>
        <v>112818</v>
      </c>
      <c r="Q55" s="158">
        <f t="shared" si="5"/>
        <v>28204.5</v>
      </c>
      <c r="R55" s="158"/>
      <c r="S55" s="158"/>
      <c r="T55" s="170">
        <v>17697</v>
      </c>
      <c r="U55" s="158"/>
      <c r="V55" s="158"/>
      <c r="W55" s="158"/>
      <c r="X55" s="158"/>
      <c r="Y55" s="158"/>
      <c r="Z55" s="158"/>
      <c r="AA55" s="158"/>
      <c r="AB55" s="158"/>
      <c r="AC55" s="158">
        <f t="shared" si="6"/>
        <v>14102.25</v>
      </c>
      <c r="AD55" s="158">
        <f t="shared" si="7"/>
        <v>172821.75</v>
      </c>
      <c r="AE55" s="159">
        <f t="shared" si="8"/>
        <v>121113.5</v>
      </c>
      <c r="AF55" s="159">
        <f t="shared" si="9"/>
        <v>51708.25</v>
      </c>
    </row>
    <row r="56" spans="1:32" s="143" customFormat="1" ht="15" customHeight="1" x14ac:dyDescent="0.25">
      <c r="A56" s="171" t="s">
        <v>66</v>
      </c>
      <c r="B56" s="169">
        <v>1</v>
      </c>
      <c r="C56" s="174" t="s">
        <v>132</v>
      </c>
      <c r="D56" s="175" t="s">
        <v>71</v>
      </c>
      <c r="E56" s="176">
        <v>64594</v>
      </c>
      <c r="F56" s="158">
        <f t="shared" si="0"/>
        <v>64594</v>
      </c>
      <c r="G56" s="158">
        <f t="shared" si="1"/>
        <v>16148.5</v>
      </c>
      <c r="H56" s="158"/>
      <c r="I56" s="158"/>
      <c r="J56" s="170">
        <v>17697</v>
      </c>
      <c r="K56" s="158"/>
      <c r="L56" s="158">
        <f t="shared" si="2"/>
        <v>8074.25</v>
      </c>
      <c r="M56" s="158">
        <f t="shared" si="3"/>
        <v>106513.75</v>
      </c>
      <c r="N56" s="175" t="s">
        <v>71</v>
      </c>
      <c r="O56" s="158">
        <f t="shared" si="4"/>
        <v>96891</v>
      </c>
      <c r="P56" s="158">
        <f>O56*B56</f>
        <v>96891</v>
      </c>
      <c r="Q56" s="158">
        <f t="shared" si="5"/>
        <v>24222.75</v>
      </c>
      <c r="R56" s="158"/>
      <c r="S56" s="158"/>
      <c r="T56" s="170">
        <v>17697</v>
      </c>
      <c r="U56" s="158"/>
      <c r="V56" s="158"/>
      <c r="W56" s="158"/>
      <c r="X56" s="158"/>
      <c r="Y56" s="158"/>
      <c r="Z56" s="158"/>
      <c r="AA56" s="158"/>
      <c r="AB56" s="158"/>
      <c r="AC56" s="158">
        <f t="shared" si="6"/>
        <v>12111.375</v>
      </c>
      <c r="AD56" s="158">
        <f t="shared" si="7"/>
        <v>150922.125</v>
      </c>
      <c r="AE56" s="159">
        <f t="shared" si="8"/>
        <v>106513.75</v>
      </c>
      <c r="AF56" s="159">
        <f t="shared" si="9"/>
        <v>44408.375</v>
      </c>
    </row>
    <row r="57" spans="1:32" s="143" customFormat="1" ht="15" customHeight="1" x14ac:dyDescent="0.25">
      <c r="A57" s="171" t="s">
        <v>66</v>
      </c>
      <c r="B57" s="169">
        <v>1</v>
      </c>
      <c r="C57" s="174" t="s">
        <v>134</v>
      </c>
      <c r="D57" s="175" t="s">
        <v>94</v>
      </c>
      <c r="E57" s="176">
        <v>75566</v>
      </c>
      <c r="F57" s="158">
        <f t="shared" si="0"/>
        <v>75566</v>
      </c>
      <c r="G57" s="158">
        <f t="shared" si="1"/>
        <v>18891.5</v>
      </c>
      <c r="H57" s="158"/>
      <c r="I57" s="158"/>
      <c r="J57" s="170">
        <v>17697</v>
      </c>
      <c r="K57" s="158"/>
      <c r="L57" s="158">
        <f t="shared" si="2"/>
        <v>9445.75</v>
      </c>
      <c r="M57" s="158">
        <f t="shared" si="3"/>
        <v>121600.25</v>
      </c>
      <c r="N57" s="175" t="s">
        <v>94</v>
      </c>
      <c r="O57" s="158">
        <f t="shared" si="4"/>
        <v>113349</v>
      </c>
      <c r="P57" s="158">
        <f>O57*B57</f>
        <v>113349</v>
      </c>
      <c r="Q57" s="158">
        <f t="shared" si="5"/>
        <v>28337.25</v>
      </c>
      <c r="R57" s="158"/>
      <c r="S57" s="158"/>
      <c r="T57" s="170">
        <v>17697</v>
      </c>
      <c r="U57" s="158"/>
      <c r="V57" s="158"/>
      <c r="W57" s="158"/>
      <c r="X57" s="158"/>
      <c r="Y57" s="158"/>
      <c r="Z57" s="158"/>
      <c r="AA57" s="158"/>
      <c r="AB57" s="158"/>
      <c r="AC57" s="158">
        <f t="shared" si="6"/>
        <v>14168.625</v>
      </c>
      <c r="AD57" s="158">
        <f t="shared" si="7"/>
        <v>173551.875</v>
      </c>
      <c r="AE57" s="159">
        <f t="shared" si="8"/>
        <v>121600.25</v>
      </c>
      <c r="AF57" s="159">
        <f t="shared" si="9"/>
        <v>51951.625</v>
      </c>
    </row>
    <row r="58" spans="1:32" s="143" customFormat="1" ht="15" customHeight="1" x14ac:dyDescent="0.25">
      <c r="A58" s="171" t="s">
        <v>66</v>
      </c>
      <c r="B58" s="169">
        <v>1</v>
      </c>
      <c r="C58" s="174" t="s">
        <v>136</v>
      </c>
      <c r="D58" s="175" t="s">
        <v>94</v>
      </c>
      <c r="E58" s="176">
        <v>75566</v>
      </c>
      <c r="F58" s="158">
        <f t="shared" si="0"/>
        <v>75566</v>
      </c>
      <c r="G58" s="158">
        <f t="shared" si="1"/>
        <v>18891.5</v>
      </c>
      <c r="H58" s="158"/>
      <c r="I58" s="158"/>
      <c r="J58" s="170">
        <v>17697</v>
      </c>
      <c r="K58" s="158"/>
      <c r="L58" s="158">
        <f t="shared" si="2"/>
        <v>9445.75</v>
      </c>
      <c r="M58" s="158">
        <f t="shared" si="3"/>
        <v>121600.25</v>
      </c>
      <c r="N58" s="175" t="s">
        <v>94</v>
      </c>
      <c r="O58" s="158">
        <f t="shared" si="4"/>
        <v>113349</v>
      </c>
      <c r="P58" s="158">
        <f>O58*B58</f>
        <v>113349</v>
      </c>
      <c r="Q58" s="158">
        <f t="shared" si="5"/>
        <v>28337.25</v>
      </c>
      <c r="R58" s="158"/>
      <c r="S58" s="158"/>
      <c r="T58" s="170">
        <v>17697</v>
      </c>
      <c r="U58" s="158"/>
      <c r="V58" s="158"/>
      <c r="W58" s="158"/>
      <c r="X58" s="158"/>
      <c r="Y58" s="158"/>
      <c r="Z58" s="158"/>
      <c r="AA58" s="158"/>
      <c r="AB58" s="158"/>
      <c r="AC58" s="158">
        <f t="shared" si="6"/>
        <v>14168.625</v>
      </c>
      <c r="AD58" s="158">
        <f t="shared" si="7"/>
        <v>173551.875</v>
      </c>
      <c r="AE58" s="159">
        <f t="shared" si="8"/>
        <v>121600.25</v>
      </c>
      <c r="AF58" s="159">
        <f t="shared" si="9"/>
        <v>51951.625</v>
      </c>
    </row>
    <row r="59" spans="1:32" s="143" customFormat="1" ht="15" customHeight="1" x14ac:dyDescent="0.25">
      <c r="A59" s="171" t="s">
        <v>66</v>
      </c>
      <c r="B59" s="169">
        <v>1</v>
      </c>
      <c r="C59" s="174" t="s">
        <v>138</v>
      </c>
      <c r="D59" s="175" t="s">
        <v>94</v>
      </c>
      <c r="E59" s="176">
        <v>75566</v>
      </c>
      <c r="F59" s="158">
        <f t="shared" si="0"/>
        <v>75566</v>
      </c>
      <c r="G59" s="158">
        <f t="shared" si="1"/>
        <v>18891.5</v>
      </c>
      <c r="H59" s="158"/>
      <c r="I59" s="158"/>
      <c r="J59" s="170">
        <v>17697</v>
      </c>
      <c r="K59" s="158"/>
      <c r="L59" s="158">
        <f t="shared" si="2"/>
        <v>9445.75</v>
      </c>
      <c r="M59" s="158">
        <f t="shared" si="3"/>
        <v>121600.25</v>
      </c>
      <c r="N59" s="175" t="s">
        <v>94</v>
      </c>
      <c r="O59" s="158">
        <f t="shared" si="4"/>
        <v>113349</v>
      </c>
      <c r="P59" s="158">
        <f>O59*B59</f>
        <v>113349</v>
      </c>
      <c r="Q59" s="158">
        <f t="shared" si="5"/>
        <v>28337.25</v>
      </c>
      <c r="R59" s="158"/>
      <c r="S59" s="158"/>
      <c r="T59" s="170">
        <v>17697</v>
      </c>
      <c r="U59" s="158"/>
      <c r="V59" s="158"/>
      <c r="W59" s="158"/>
      <c r="X59" s="158"/>
      <c r="Y59" s="158"/>
      <c r="Z59" s="158"/>
      <c r="AA59" s="158"/>
      <c r="AB59" s="158"/>
      <c r="AC59" s="158">
        <f t="shared" si="6"/>
        <v>14168.625</v>
      </c>
      <c r="AD59" s="158">
        <f t="shared" si="7"/>
        <v>173551.875</v>
      </c>
      <c r="AE59" s="159">
        <f t="shared" si="8"/>
        <v>121600.25</v>
      </c>
      <c r="AF59" s="159">
        <f t="shared" si="9"/>
        <v>51951.625</v>
      </c>
    </row>
    <row r="60" spans="1:32" s="143" customFormat="1" ht="15" customHeight="1" x14ac:dyDescent="0.25">
      <c r="A60" s="171" t="s">
        <v>66</v>
      </c>
      <c r="B60" s="169">
        <v>1</v>
      </c>
      <c r="C60" s="174" t="s">
        <v>140</v>
      </c>
      <c r="D60" s="175" t="s">
        <v>94</v>
      </c>
      <c r="E60" s="176">
        <v>77513</v>
      </c>
      <c r="F60" s="158">
        <f t="shared" si="0"/>
        <v>77513</v>
      </c>
      <c r="G60" s="158">
        <f t="shared" si="1"/>
        <v>19378.25</v>
      </c>
      <c r="H60" s="158"/>
      <c r="I60" s="158"/>
      <c r="J60" s="170">
        <v>17697</v>
      </c>
      <c r="K60" s="158"/>
      <c r="L60" s="158">
        <f t="shared" si="2"/>
        <v>9689.125</v>
      </c>
      <c r="M60" s="158">
        <f t="shared" si="3"/>
        <v>124277.375</v>
      </c>
      <c r="N60" s="175" t="s">
        <v>94</v>
      </c>
      <c r="O60" s="158">
        <f t="shared" si="4"/>
        <v>116269.5</v>
      </c>
      <c r="P60" s="158">
        <f>O60*B60</f>
        <v>116269.5</v>
      </c>
      <c r="Q60" s="158">
        <f t="shared" si="5"/>
        <v>29067.375</v>
      </c>
      <c r="R60" s="158"/>
      <c r="S60" s="158"/>
      <c r="T60" s="170">
        <v>17697</v>
      </c>
      <c r="U60" s="158"/>
      <c r="V60" s="158"/>
      <c r="W60" s="158"/>
      <c r="X60" s="158"/>
      <c r="Y60" s="158"/>
      <c r="Z60" s="158"/>
      <c r="AA60" s="158"/>
      <c r="AB60" s="158"/>
      <c r="AC60" s="158">
        <f t="shared" si="6"/>
        <v>14533.6875</v>
      </c>
      <c r="AD60" s="158">
        <f t="shared" si="7"/>
        <v>177567.5625</v>
      </c>
      <c r="AE60" s="159">
        <f t="shared" si="8"/>
        <v>124277.375</v>
      </c>
      <c r="AF60" s="159">
        <f t="shared" si="9"/>
        <v>53290.1875</v>
      </c>
    </row>
    <row r="61" spans="1:32" s="143" customFormat="1" ht="15" customHeight="1" x14ac:dyDescent="0.25">
      <c r="A61" s="171" t="s">
        <v>66</v>
      </c>
      <c r="B61" s="169">
        <v>1</v>
      </c>
      <c r="C61" s="174" t="s">
        <v>142</v>
      </c>
      <c r="D61" s="175" t="s">
        <v>91</v>
      </c>
      <c r="E61" s="176">
        <v>81229</v>
      </c>
      <c r="F61" s="158">
        <f t="shared" si="0"/>
        <v>81229</v>
      </c>
      <c r="G61" s="158">
        <f t="shared" si="1"/>
        <v>20307.25</v>
      </c>
      <c r="H61" s="158"/>
      <c r="I61" s="158"/>
      <c r="J61" s="170">
        <v>17697</v>
      </c>
      <c r="K61" s="158"/>
      <c r="L61" s="158">
        <f t="shared" si="2"/>
        <v>10153.625</v>
      </c>
      <c r="M61" s="158">
        <f t="shared" si="3"/>
        <v>129386.875</v>
      </c>
      <c r="N61" s="175" t="s">
        <v>91</v>
      </c>
      <c r="O61" s="158">
        <f t="shared" si="4"/>
        <v>121843.5</v>
      </c>
      <c r="P61" s="158">
        <f>O61*B61</f>
        <v>121843.5</v>
      </c>
      <c r="Q61" s="158">
        <f t="shared" si="5"/>
        <v>30460.875</v>
      </c>
      <c r="R61" s="158"/>
      <c r="S61" s="158"/>
      <c r="T61" s="170">
        <v>17697</v>
      </c>
      <c r="U61" s="158"/>
      <c r="V61" s="158"/>
      <c r="W61" s="158"/>
      <c r="X61" s="158"/>
      <c r="Y61" s="158"/>
      <c r="Z61" s="158"/>
      <c r="AA61" s="158"/>
      <c r="AB61" s="158"/>
      <c r="AC61" s="158">
        <f t="shared" si="6"/>
        <v>15230.4375</v>
      </c>
      <c r="AD61" s="158">
        <f t="shared" si="7"/>
        <v>185231.8125</v>
      </c>
      <c r="AE61" s="159">
        <f t="shared" si="8"/>
        <v>129386.875</v>
      </c>
      <c r="AF61" s="159">
        <f t="shared" si="9"/>
        <v>55844.9375</v>
      </c>
    </row>
    <row r="62" spans="1:32" s="143" customFormat="1" ht="15" customHeight="1" x14ac:dyDescent="0.25">
      <c r="A62" s="161" t="s">
        <v>66</v>
      </c>
      <c r="B62" s="169">
        <v>1</v>
      </c>
      <c r="C62" s="174" t="s">
        <v>144</v>
      </c>
      <c r="D62" s="175" t="s">
        <v>91</v>
      </c>
      <c r="E62" s="176">
        <v>86715</v>
      </c>
      <c r="F62" s="158">
        <f t="shared" si="0"/>
        <v>86715</v>
      </c>
      <c r="G62" s="158">
        <f t="shared" si="1"/>
        <v>21678.75</v>
      </c>
      <c r="H62" s="158"/>
      <c r="I62" s="158"/>
      <c r="J62" s="170">
        <v>17697</v>
      </c>
      <c r="K62" s="158"/>
      <c r="L62" s="158">
        <f t="shared" si="2"/>
        <v>10839.375</v>
      </c>
      <c r="M62" s="158">
        <f t="shared" si="3"/>
        <v>136930.125</v>
      </c>
      <c r="N62" s="175" t="s">
        <v>94</v>
      </c>
      <c r="O62" s="158">
        <f t="shared" si="4"/>
        <v>130072.5</v>
      </c>
      <c r="P62" s="158">
        <f>O62*B62</f>
        <v>130072.5</v>
      </c>
      <c r="Q62" s="158">
        <f t="shared" si="5"/>
        <v>32518.125</v>
      </c>
      <c r="R62" s="158"/>
      <c r="S62" s="158"/>
      <c r="T62" s="170">
        <v>17697</v>
      </c>
      <c r="U62" s="158"/>
      <c r="V62" s="158"/>
      <c r="W62" s="158"/>
      <c r="X62" s="158"/>
      <c r="Y62" s="158"/>
      <c r="Z62" s="158"/>
      <c r="AA62" s="158"/>
      <c r="AB62" s="158"/>
      <c r="AC62" s="158">
        <f t="shared" si="6"/>
        <v>16259.0625</v>
      </c>
      <c r="AD62" s="158">
        <f t="shared" si="7"/>
        <v>196546.6875</v>
      </c>
      <c r="AE62" s="159">
        <f t="shared" si="8"/>
        <v>136930.125</v>
      </c>
      <c r="AF62" s="159">
        <f t="shared" si="9"/>
        <v>59616.5625</v>
      </c>
    </row>
    <row r="63" spans="1:32" s="143" customFormat="1" ht="15" customHeight="1" x14ac:dyDescent="0.25">
      <c r="A63" s="161" t="s">
        <v>66</v>
      </c>
      <c r="B63" s="169">
        <v>1</v>
      </c>
      <c r="C63" s="174" t="s">
        <v>110</v>
      </c>
      <c r="D63" s="175" t="s">
        <v>94</v>
      </c>
      <c r="E63" s="176">
        <v>74858</v>
      </c>
      <c r="F63" s="158">
        <f t="shared" si="0"/>
        <v>74858</v>
      </c>
      <c r="G63" s="158">
        <f t="shared" si="1"/>
        <v>18714.5</v>
      </c>
      <c r="H63" s="158"/>
      <c r="I63" s="158"/>
      <c r="J63" s="170">
        <v>17697</v>
      </c>
      <c r="K63" s="158"/>
      <c r="L63" s="158">
        <f t="shared" si="2"/>
        <v>9357.25</v>
      </c>
      <c r="M63" s="158">
        <f t="shared" si="3"/>
        <v>120626.75</v>
      </c>
      <c r="N63" s="175" t="s">
        <v>94</v>
      </c>
      <c r="O63" s="158">
        <f t="shared" si="4"/>
        <v>112287</v>
      </c>
      <c r="P63" s="158">
        <f>O63*B63</f>
        <v>112287</v>
      </c>
      <c r="Q63" s="158">
        <f>P63*0.25</f>
        <v>28071.75</v>
      </c>
      <c r="R63" s="158"/>
      <c r="S63" s="158"/>
      <c r="T63" s="170">
        <v>17697</v>
      </c>
      <c r="U63" s="158"/>
      <c r="V63" s="158"/>
      <c r="W63" s="158"/>
      <c r="X63" s="158"/>
      <c r="Y63" s="158"/>
      <c r="Z63" s="158"/>
      <c r="AA63" s="158"/>
      <c r="AB63" s="158"/>
      <c r="AC63" s="158">
        <f t="shared" si="6"/>
        <v>14035.875</v>
      </c>
      <c r="AD63" s="158">
        <f t="shared" si="7"/>
        <v>172091.625</v>
      </c>
      <c r="AE63" s="159">
        <f t="shared" si="8"/>
        <v>120626.75</v>
      </c>
      <c r="AF63" s="159">
        <f t="shared" si="9"/>
        <v>51464.875</v>
      </c>
    </row>
    <row r="64" spans="1:32" s="143" customFormat="1" ht="15" customHeight="1" x14ac:dyDescent="0.25">
      <c r="A64" s="161" t="s">
        <v>66</v>
      </c>
      <c r="B64" s="169">
        <v>1</v>
      </c>
      <c r="C64" s="174" t="s">
        <v>110</v>
      </c>
      <c r="D64" s="175" t="s">
        <v>94</v>
      </c>
      <c r="E64" s="176">
        <v>74858</v>
      </c>
      <c r="F64" s="158">
        <f t="shared" si="0"/>
        <v>74858</v>
      </c>
      <c r="G64" s="158">
        <f t="shared" si="1"/>
        <v>18714.5</v>
      </c>
      <c r="H64" s="158"/>
      <c r="I64" s="158"/>
      <c r="J64" s="170">
        <v>17697</v>
      </c>
      <c r="K64" s="158"/>
      <c r="L64" s="158">
        <f t="shared" si="2"/>
        <v>9357.25</v>
      </c>
      <c r="M64" s="158">
        <f t="shared" si="3"/>
        <v>120626.75</v>
      </c>
      <c r="N64" s="175" t="s">
        <v>94</v>
      </c>
      <c r="O64" s="158">
        <f t="shared" si="4"/>
        <v>112287</v>
      </c>
      <c r="P64" s="158">
        <f>O64*B64</f>
        <v>112287</v>
      </c>
      <c r="Q64" s="158">
        <f t="shared" si="5"/>
        <v>28071.75</v>
      </c>
      <c r="R64" s="158"/>
      <c r="S64" s="158"/>
      <c r="T64" s="170">
        <v>17697</v>
      </c>
      <c r="U64" s="158"/>
      <c r="V64" s="158"/>
      <c r="W64" s="158"/>
      <c r="X64" s="158"/>
      <c r="Y64" s="158"/>
      <c r="Z64" s="158"/>
      <c r="AA64" s="158"/>
      <c r="AB64" s="158"/>
      <c r="AC64" s="158">
        <f t="shared" si="6"/>
        <v>14035.875</v>
      </c>
      <c r="AD64" s="158">
        <f t="shared" si="7"/>
        <v>172091.625</v>
      </c>
      <c r="AE64" s="159">
        <f t="shared" si="8"/>
        <v>120626.75</v>
      </c>
      <c r="AF64" s="159">
        <f t="shared" si="9"/>
        <v>51464.875</v>
      </c>
    </row>
    <row r="65" spans="1:32" s="143" customFormat="1" ht="15" customHeight="1" x14ac:dyDescent="0.25">
      <c r="A65" s="161" t="s">
        <v>66</v>
      </c>
      <c r="B65" s="169">
        <v>1</v>
      </c>
      <c r="C65" s="174" t="s">
        <v>150</v>
      </c>
      <c r="D65" s="175" t="s">
        <v>94</v>
      </c>
      <c r="E65" s="176">
        <v>77513</v>
      </c>
      <c r="F65" s="158">
        <f t="shared" si="0"/>
        <v>77513</v>
      </c>
      <c r="G65" s="158">
        <f t="shared" si="1"/>
        <v>19378.25</v>
      </c>
      <c r="H65" s="158"/>
      <c r="I65" s="158"/>
      <c r="J65" s="170">
        <v>17697</v>
      </c>
      <c r="K65" s="158"/>
      <c r="L65" s="158">
        <f t="shared" si="2"/>
        <v>9689.125</v>
      </c>
      <c r="M65" s="158">
        <f t="shared" si="3"/>
        <v>124277.375</v>
      </c>
      <c r="N65" s="175" t="s">
        <v>94</v>
      </c>
      <c r="O65" s="158">
        <f t="shared" si="4"/>
        <v>116269.5</v>
      </c>
      <c r="P65" s="158">
        <f>O65*B65</f>
        <v>116269.5</v>
      </c>
      <c r="Q65" s="158">
        <f t="shared" si="5"/>
        <v>29067.375</v>
      </c>
      <c r="R65" s="158"/>
      <c r="S65" s="158"/>
      <c r="T65" s="170">
        <v>17697</v>
      </c>
      <c r="U65" s="158"/>
      <c r="V65" s="158"/>
      <c r="W65" s="158"/>
      <c r="X65" s="158"/>
      <c r="Y65" s="158"/>
      <c r="Z65" s="158"/>
      <c r="AA65" s="158"/>
      <c r="AB65" s="158"/>
      <c r="AC65" s="158">
        <f t="shared" si="6"/>
        <v>14533.6875</v>
      </c>
      <c r="AD65" s="158">
        <f t="shared" si="7"/>
        <v>177567.5625</v>
      </c>
      <c r="AE65" s="159">
        <f t="shared" si="8"/>
        <v>124277.375</v>
      </c>
      <c r="AF65" s="159">
        <f t="shared" si="9"/>
        <v>53290.1875</v>
      </c>
    </row>
    <row r="66" spans="1:32" s="143" customFormat="1" ht="15" customHeight="1" x14ac:dyDescent="0.25">
      <c r="A66" s="161" t="s">
        <v>66</v>
      </c>
      <c r="B66" s="169">
        <v>1</v>
      </c>
      <c r="C66" s="174" t="s">
        <v>151</v>
      </c>
      <c r="D66" s="175" t="s">
        <v>71</v>
      </c>
      <c r="E66" s="177">
        <v>64594</v>
      </c>
      <c r="F66" s="158">
        <f t="shared" si="0"/>
        <v>64594</v>
      </c>
      <c r="G66" s="158">
        <f t="shared" si="1"/>
        <v>16148.5</v>
      </c>
      <c r="H66" s="158"/>
      <c r="I66" s="158"/>
      <c r="J66" s="170">
        <v>17697</v>
      </c>
      <c r="K66" s="158"/>
      <c r="L66" s="158">
        <f t="shared" si="2"/>
        <v>8074.25</v>
      </c>
      <c r="M66" s="158">
        <f t="shared" si="3"/>
        <v>106513.75</v>
      </c>
      <c r="N66" s="175" t="s">
        <v>94</v>
      </c>
      <c r="O66" s="158">
        <f t="shared" si="4"/>
        <v>96891</v>
      </c>
      <c r="P66" s="158">
        <f>O66*B66</f>
        <v>96891</v>
      </c>
      <c r="Q66" s="158">
        <f t="shared" si="5"/>
        <v>24222.75</v>
      </c>
      <c r="R66" s="158"/>
      <c r="S66" s="158"/>
      <c r="T66" s="170">
        <v>17697</v>
      </c>
      <c r="U66" s="158"/>
      <c r="V66" s="158"/>
      <c r="W66" s="158"/>
      <c r="X66" s="158"/>
      <c r="Y66" s="158"/>
      <c r="Z66" s="158"/>
      <c r="AA66" s="158"/>
      <c r="AB66" s="158"/>
      <c r="AC66" s="158">
        <f t="shared" si="6"/>
        <v>12111.375</v>
      </c>
      <c r="AD66" s="158">
        <f t="shared" si="7"/>
        <v>150922.125</v>
      </c>
      <c r="AE66" s="159">
        <f t="shared" si="8"/>
        <v>106513.75</v>
      </c>
      <c r="AF66" s="159">
        <f t="shared" si="9"/>
        <v>44408.375</v>
      </c>
    </row>
    <row r="67" spans="1:32" s="143" customFormat="1" ht="15" customHeight="1" x14ac:dyDescent="0.25">
      <c r="A67" s="161" t="s">
        <v>66</v>
      </c>
      <c r="B67" s="169">
        <v>1</v>
      </c>
      <c r="C67" s="174" t="s">
        <v>152</v>
      </c>
      <c r="D67" s="175" t="s">
        <v>94</v>
      </c>
      <c r="E67" s="176">
        <v>82645</v>
      </c>
      <c r="F67" s="158">
        <f t="shared" si="0"/>
        <v>82645</v>
      </c>
      <c r="G67" s="158">
        <f t="shared" si="1"/>
        <v>20661.25</v>
      </c>
      <c r="H67" s="158"/>
      <c r="I67" s="158"/>
      <c r="J67" s="170">
        <v>17697</v>
      </c>
      <c r="K67" s="158"/>
      <c r="L67" s="158">
        <f t="shared" si="2"/>
        <v>10330.625</v>
      </c>
      <c r="M67" s="158">
        <f t="shared" si="3"/>
        <v>131333.875</v>
      </c>
      <c r="N67" s="175" t="s">
        <v>94</v>
      </c>
      <c r="O67" s="158">
        <f t="shared" si="4"/>
        <v>123967.5</v>
      </c>
      <c r="P67" s="158">
        <f>O67*B67</f>
        <v>123967.5</v>
      </c>
      <c r="Q67" s="158">
        <f t="shared" si="5"/>
        <v>30991.875</v>
      </c>
      <c r="R67" s="158"/>
      <c r="S67" s="158"/>
      <c r="T67" s="170">
        <v>17697</v>
      </c>
      <c r="U67" s="158"/>
      <c r="V67" s="158"/>
      <c r="W67" s="158"/>
      <c r="X67" s="158"/>
      <c r="Y67" s="158"/>
      <c r="Z67" s="158"/>
      <c r="AA67" s="158"/>
      <c r="AB67" s="158"/>
      <c r="AC67" s="158">
        <f t="shared" si="6"/>
        <v>15495.9375</v>
      </c>
      <c r="AD67" s="158">
        <f t="shared" si="7"/>
        <v>188152.3125</v>
      </c>
      <c r="AE67" s="159">
        <f t="shared" si="8"/>
        <v>131333.875</v>
      </c>
      <c r="AF67" s="159">
        <f t="shared" si="9"/>
        <v>56818.4375</v>
      </c>
    </row>
    <row r="68" spans="1:32" s="143" customFormat="1" ht="15" customHeight="1" x14ac:dyDescent="0.2">
      <c r="A68" s="178" t="s">
        <v>25</v>
      </c>
      <c r="B68" s="167">
        <f>SUM(B27:B67)</f>
        <v>41</v>
      </c>
      <c r="C68" s="167"/>
      <c r="D68" s="167"/>
      <c r="E68" s="168">
        <f t="shared" ref="E68:M68" si="11">SUM(E27:E67)</f>
        <v>3174487</v>
      </c>
      <c r="F68" s="168">
        <f t="shared" si="11"/>
        <v>3174487</v>
      </c>
      <c r="G68" s="168">
        <f t="shared" si="11"/>
        <v>793621.75</v>
      </c>
      <c r="H68" s="168">
        <f t="shared" si="11"/>
        <v>0</v>
      </c>
      <c r="I68" s="168">
        <f t="shared" si="11"/>
        <v>0</v>
      </c>
      <c r="J68" s="168">
        <f t="shared" si="11"/>
        <v>637092</v>
      </c>
      <c r="K68" s="168">
        <f t="shared" si="11"/>
        <v>0</v>
      </c>
      <c r="L68" s="168">
        <f t="shared" si="11"/>
        <v>396810.875</v>
      </c>
      <c r="M68" s="168">
        <f t="shared" si="11"/>
        <v>5002011.625</v>
      </c>
      <c r="N68" s="168"/>
      <c r="O68" s="168">
        <f t="shared" ref="O68:AF68" si="12">SUM(O27:O67)</f>
        <v>4790479.2</v>
      </c>
      <c r="P68" s="168">
        <f t="shared" si="12"/>
        <v>4790479.2</v>
      </c>
      <c r="Q68" s="168">
        <f t="shared" si="12"/>
        <v>1197619.8</v>
      </c>
      <c r="R68" s="168">
        <f t="shared" si="12"/>
        <v>0</v>
      </c>
      <c r="S68" s="168">
        <f t="shared" si="12"/>
        <v>0</v>
      </c>
      <c r="T68" s="168">
        <f t="shared" si="12"/>
        <v>637092</v>
      </c>
      <c r="U68" s="168">
        <f t="shared" si="12"/>
        <v>0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41212.125</v>
      </c>
      <c r="AB68" s="168">
        <f t="shared" si="12"/>
        <v>0</v>
      </c>
      <c r="AC68" s="168">
        <f t="shared" si="12"/>
        <v>598809.9</v>
      </c>
      <c r="AD68" s="168">
        <f t="shared" si="12"/>
        <v>7265213.0250000004</v>
      </c>
      <c r="AE68" s="168">
        <f t="shared" si="12"/>
        <v>5002011.625</v>
      </c>
      <c r="AF68" s="168">
        <f t="shared" si="12"/>
        <v>2263201.4</v>
      </c>
    </row>
    <row r="69" spans="1:32" s="143" customFormat="1" ht="15" customHeight="1" x14ac:dyDescent="0.25">
      <c r="A69" s="160" t="s">
        <v>157</v>
      </c>
      <c r="B69" s="169">
        <v>1</v>
      </c>
      <c r="C69" s="169" t="s">
        <v>106</v>
      </c>
      <c r="D69" s="169" t="s">
        <v>184</v>
      </c>
      <c r="E69" s="170">
        <v>80344</v>
      </c>
      <c r="F69" s="158">
        <f t="shared" si="0"/>
        <v>80344</v>
      </c>
      <c r="G69" s="158"/>
      <c r="H69" s="179"/>
      <c r="I69" s="179"/>
      <c r="J69" s="179"/>
      <c r="K69" s="179"/>
      <c r="L69" s="158">
        <f t="shared" si="2"/>
        <v>8034.4000000000005</v>
      </c>
      <c r="M69" s="158">
        <f t="shared" si="3"/>
        <v>88378.4</v>
      </c>
      <c r="N69" s="169" t="s">
        <v>184</v>
      </c>
      <c r="O69" s="158">
        <f>F69*1.23</f>
        <v>98823.12</v>
      </c>
      <c r="P69" s="158">
        <f>O69*B69</f>
        <v>98823.12</v>
      </c>
      <c r="Q69" s="158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58">
        <f t="shared" si="6"/>
        <v>9882.3119999999999</v>
      </c>
      <c r="AD69" s="158">
        <f>SUM(P69+Q69+R69+S69+X69+Y69+Z69+AA69+AB69+AC69+U69+V69+W69+T69)</f>
        <v>108705.432</v>
      </c>
      <c r="AE69" s="159">
        <f>M69</f>
        <v>88378.4</v>
      </c>
      <c r="AF69" s="159">
        <f>AD69-AE69</f>
        <v>20327.032000000007</v>
      </c>
    </row>
    <row r="70" spans="1:32" s="143" customFormat="1" ht="15" customHeight="1" x14ac:dyDescent="0.25">
      <c r="A70" s="160" t="s">
        <v>158</v>
      </c>
      <c r="B70" s="169">
        <v>1</v>
      </c>
      <c r="C70" s="169" t="s">
        <v>176</v>
      </c>
      <c r="D70" s="169" t="s">
        <v>185</v>
      </c>
      <c r="E70" s="170">
        <v>78398</v>
      </c>
      <c r="F70" s="158">
        <f t="shared" si="0"/>
        <v>78398</v>
      </c>
      <c r="G70" s="158"/>
      <c r="H70" s="179"/>
      <c r="I70" s="179"/>
      <c r="J70" s="179"/>
      <c r="K70" s="179"/>
      <c r="L70" s="158">
        <f t="shared" si="2"/>
        <v>7839.8</v>
      </c>
      <c r="M70" s="158">
        <f t="shared" si="3"/>
        <v>86237.8</v>
      </c>
      <c r="N70" s="169" t="s">
        <v>185</v>
      </c>
      <c r="O70" s="158">
        <f t="shared" ref="O70:O78" si="13">F70*1.23</f>
        <v>96429.54</v>
      </c>
      <c r="P70" s="158">
        <f>O70*B70</f>
        <v>96429.54</v>
      </c>
      <c r="Q70" s="158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58">
        <f t="shared" si="6"/>
        <v>9642.9539999999997</v>
      </c>
      <c r="AD70" s="158">
        <f t="shared" si="7"/>
        <v>106072.49399999999</v>
      </c>
      <c r="AE70" s="159">
        <f t="shared" si="8"/>
        <v>86237.8</v>
      </c>
      <c r="AF70" s="159">
        <f t="shared" si="9"/>
        <v>19834.693999999989</v>
      </c>
    </row>
    <row r="71" spans="1:32" s="143" customFormat="1" ht="15" customHeight="1" x14ac:dyDescent="0.25">
      <c r="A71" s="160" t="s">
        <v>159</v>
      </c>
      <c r="B71" s="169">
        <v>1</v>
      </c>
      <c r="C71" s="169" t="s">
        <v>177</v>
      </c>
      <c r="D71" s="169" t="s">
        <v>185</v>
      </c>
      <c r="E71" s="170">
        <v>78398</v>
      </c>
      <c r="F71" s="158">
        <f t="shared" si="0"/>
        <v>78398</v>
      </c>
      <c r="G71" s="158"/>
      <c r="H71" s="170"/>
      <c r="I71" s="170"/>
      <c r="J71" s="179"/>
      <c r="K71" s="179"/>
      <c r="L71" s="158">
        <f t="shared" si="2"/>
        <v>7839.8</v>
      </c>
      <c r="M71" s="158">
        <f t="shared" si="3"/>
        <v>86237.8</v>
      </c>
      <c r="N71" s="169" t="s">
        <v>185</v>
      </c>
      <c r="O71" s="158">
        <f t="shared" si="13"/>
        <v>96429.54</v>
      </c>
      <c r="P71" s="158">
        <f>O71*B71</f>
        <v>96429.54</v>
      </c>
      <c r="Q71" s="158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58">
        <f t="shared" si="6"/>
        <v>9642.9539999999997</v>
      </c>
      <c r="AD71" s="158">
        <f t="shared" si="7"/>
        <v>106072.49399999999</v>
      </c>
      <c r="AE71" s="159">
        <f t="shared" si="8"/>
        <v>86237.8</v>
      </c>
      <c r="AF71" s="159">
        <f t="shared" si="9"/>
        <v>19834.693999999989</v>
      </c>
    </row>
    <row r="72" spans="1:32" s="143" customFormat="1" ht="15" customHeight="1" x14ac:dyDescent="0.25">
      <c r="A72" s="160" t="s">
        <v>160</v>
      </c>
      <c r="B72" s="169">
        <v>1</v>
      </c>
      <c r="C72" s="169" t="s">
        <v>134</v>
      </c>
      <c r="D72" s="169" t="s">
        <v>185</v>
      </c>
      <c r="E72" s="170">
        <v>75566</v>
      </c>
      <c r="F72" s="158">
        <f t="shared" si="0"/>
        <v>75566</v>
      </c>
      <c r="G72" s="158"/>
      <c r="H72" s="170"/>
      <c r="I72" s="170"/>
      <c r="J72" s="179"/>
      <c r="K72" s="179"/>
      <c r="L72" s="158">
        <f t="shared" si="2"/>
        <v>7556.6</v>
      </c>
      <c r="M72" s="158">
        <f t="shared" si="3"/>
        <v>83122.600000000006</v>
      </c>
      <c r="N72" s="169" t="s">
        <v>185</v>
      </c>
      <c r="O72" s="158">
        <f t="shared" si="13"/>
        <v>92946.18</v>
      </c>
      <c r="P72" s="158">
        <f>O72*B72</f>
        <v>92946.18</v>
      </c>
      <c r="Q72" s="158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58">
        <f t="shared" si="6"/>
        <v>9294.6180000000004</v>
      </c>
      <c r="AD72" s="158">
        <f t="shared" si="7"/>
        <v>102240.798</v>
      </c>
      <c r="AE72" s="159">
        <f t="shared" si="8"/>
        <v>83122.600000000006</v>
      </c>
      <c r="AF72" s="159">
        <f t="shared" si="9"/>
        <v>19118.197999999989</v>
      </c>
    </row>
    <row r="73" spans="1:32" s="143" customFormat="1" ht="15" customHeight="1" x14ac:dyDescent="0.25">
      <c r="A73" s="160" t="s">
        <v>161</v>
      </c>
      <c r="B73" s="169">
        <v>1</v>
      </c>
      <c r="C73" s="169" t="s">
        <v>178</v>
      </c>
      <c r="D73" s="169" t="s">
        <v>186</v>
      </c>
      <c r="E73" s="170">
        <v>63178</v>
      </c>
      <c r="F73" s="158">
        <f t="shared" si="0"/>
        <v>63178</v>
      </c>
      <c r="G73" s="158">
        <v>15662</v>
      </c>
      <c r="H73" s="170">
        <v>5309</v>
      </c>
      <c r="I73" s="170"/>
      <c r="J73" s="179"/>
      <c r="K73" s="179"/>
      <c r="L73" s="158">
        <f t="shared" si="2"/>
        <v>7884</v>
      </c>
      <c r="M73" s="158">
        <f t="shared" si="3"/>
        <v>92033</v>
      </c>
      <c r="N73" s="169" t="s">
        <v>186</v>
      </c>
      <c r="O73" s="158">
        <f t="shared" si="13"/>
        <v>77708.94</v>
      </c>
      <c r="P73" s="158">
        <f>O73*B73</f>
        <v>77708.94</v>
      </c>
      <c r="Q73" s="158">
        <f>P73*0.25</f>
        <v>19427.235000000001</v>
      </c>
      <c r="R73" s="170">
        <v>5309</v>
      </c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58">
        <f t="shared" si="6"/>
        <v>9713.6175000000003</v>
      </c>
      <c r="AD73" s="158">
        <f t="shared" si="7"/>
        <v>112158.79250000001</v>
      </c>
      <c r="AE73" s="159">
        <f t="shared" si="8"/>
        <v>92033</v>
      </c>
      <c r="AF73" s="159">
        <f t="shared" si="9"/>
        <v>20125.79250000001</v>
      </c>
    </row>
    <row r="74" spans="1:32" s="143" customFormat="1" ht="15" x14ac:dyDescent="0.25">
      <c r="A74" s="180" t="s">
        <v>162</v>
      </c>
      <c r="B74" s="169">
        <v>1</v>
      </c>
      <c r="C74" s="157" t="s">
        <v>106</v>
      </c>
      <c r="D74" s="157" t="s">
        <v>185</v>
      </c>
      <c r="E74" s="158">
        <v>74858</v>
      </c>
      <c r="F74" s="158">
        <f t="shared" si="0"/>
        <v>74858</v>
      </c>
      <c r="G74" s="158"/>
      <c r="H74" s="158"/>
      <c r="I74" s="158"/>
      <c r="J74" s="158"/>
      <c r="K74" s="158"/>
      <c r="L74" s="158">
        <f t="shared" si="2"/>
        <v>7485.8</v>
      </c>
      <c r="M74" s="158">
        <f t="shared" si="3"/>
        <v>82343.8</v>
      </c>
      <c r="N74" s="157" t="s">
        <v>185</v>
      </c>
      <c r="O74" s="158">
        <f t="shared" si="13"/>
        <v>92075.34</v>
      </c>
      <c r="P74" s="158">
        <f>O74*B74</f>
        <v>92075.34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>
        <f t="shared" si="6"/>
        <v>9207.5339999999997</v>
      </c>
      <c r="AD74" s="158">
        <f t="shared" si="7"/>
        <v>101282.874</v>
      </c>
      <c r="AE74" s="159">
        <f t="shared" si="8"/>
        <v>82343.8</v>
      </c>
      <c r="AF74" s="159">
        <f t="shared" si="9"/>
        <v>18939.073999999993</v>
      </c>
    </row>
    <row r="75" spans="1:32" s="143" customFormat="1" ht="15" x14ac:dyDescent="0.25">
      <c r="A75" s="180" t="s">
        <v>163</v>
      </c>
      <c r="B75" s="169">
        <v>1</v>
      </c>
      <c r="C75" s="157" t="s">
        <v>179</v>
      </c>
      <c r="D75" s="157" t="s">
        <v>185</v>
      </c>
      <c r="E75" s="158">
        <v>78929</v>
      </c>
      <c r="F75" s="158">
        <f t="shared" si="0"/>
        <v>78929</v>
      </c>
      <c r="G75" s="158"/>
      <c r="H75" s="158"/>
      <c r="I75" s="158"/>
      <c r="J75" s="158"/>
      <c r="K75" s="158"/>
      <c r="L75" s="158">
        <f t="shared" si="2"/>
        <v>7892.9000000000005</v>
      </c>
      <c r="M75" s="158">
        <f t="shared" si="3"/>
        <v>86821.9</v>
      </c>
      <c r="N75" s="157" t="s">
        <v>185</v>
      </c>
      <c r="O75" s="158">
        <f t="shared" si="13"/>
        <v>97082.67</v>
      </c>
      <c r="P75" s="158">
        <f>O75*B75</f>
        <v>97082.67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>
        <f t="shared" si="6"/>
        <v>9708.2669999999998</v>
      </c>
      <c r="AD75" s="158">
        <f t="shared" si="7"/>
        <v>106790.93700000001</v>
      </c>
      <c r="AE75" s="159">
        <f t="shared" si="8"/>
        <v>86821.9</v>
      </c>
      <c r="AF75" s="159">
        <f t="shared" si="9"/>
        <v>19969.037000000011</v>
      </c>
    </row>
    <row r="76" spans="1:32" s="143" customFormat="1" ht="15.75" x14ac:dyDescent="0.25">
      <c r="A76" s="180" t="s">
        <v>180</v>
      </c>
      <c r="B76" s="169">
        <v>1</v>
      </c>
      <c r="C76" s="174" t="s">
        <v>181</v>
      </c>
      <c r="D76" s="175" t="s">
        <v>186</v>
      </c>
      <c r="E76" s="176">
        <v>61232</v>
      </c>
      <c r="F76" s="158">
        <f t="shared" si="0"/>
        <v>61232</v>
      </c>
      <c r="G76" s="158"/>
      <c r="H76" s="158"/>
      <c r="I76" s="158"/>
      <c r="J76" s="158"/>
      <c r="K76" s="158"/>
      <c r="L76" s="158">
        <f t="shared" si="2"/>
        <v>6123.2000000000007</v>
      </c>
      <c r="M76" s="158">
        <f t="shared" si="3"/>
        <v>67355.199999999997</v>
      </c>
      <c r="N76" s="175" t="s">
        <v>186</v>
      </c>
      <c r="O76" s="158">
        <f t="shared" si="13"/>
        <v>75315.360000000001</v>
      </c>
      <c r="P76" s="158">
        <f>O76*B76</f>
        <v>75315.360000000001</v>
      </c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>
        <f t="shared" si="6"/>
        <v>7531.5360000000001</v>
      </c>
      <c r="AD76" s="158">
        <f t="shared" si="7"/>
        <v>82846.896000000008</v>
      </c>
      <c r="AE76" s="159">
        <f t="shared" si="8"/>
        <v>67355.199999999997</v>
      </c>
      <c r="AF76" s="159">
        <f t="shared" si="9"/>
        <v>15491.696000000011</v>
      </c>
    </row>
    <row r="77" spans="1:32" s="143" customFormat="1" ht="15" x14ac:dyDescent="0.25">
      <c r="A77" s="180" t="s">
        <v>164</v>
      </c>
      <c r="B77" s="169">
        <v>1</v>
      </c>
      <c r="C77" s="157" t="s">
        <v>182</v>
      </c>
      <c r="D77" s="157" t="s">
        <v>185</v>
      </c>
      <c r="E77" s="158">
        <v>74858</v>
      </c>
      <c r="F77" s="158">
        <f t="shared" si="0"/>
        <v>74858</v>
      </c>
      <c r="G77" s="158"/>
      <c r="H77" s="158"/>
      <c r="I77" s="158"/>
      <c r="J77" s="158"/>
      <c r="K77" s="158"/>
      <c r="L77" s="158">
        <f t="shared" si="2"/>
        <v>7485.8</v>
      </c>
      <c r="M77" s="158">
        <f t="shared" si="3"/>
        <v>82343.8</v>
      </c>
      <c r="N77" s="157" t="s">
        <v>185</v>
      </c>
      <c r="O77" s="158">
        <f t="shared" si="13"/>
        <v>92075.34</v>
      </c>
      <c r="P77" s="158">
        <f>O77*B77</f>
        <v>92075.34</v>
      </c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>
        <f t="shared" si="6"/>
        <v>9207.5339999999997</v>
      </c>
      <c r="AD77" s="158">
        <f t="shared" si="7"/>
        <v>101282.874</v>
      </c>
      <c r="AE77" s="159">
        <f t="shared" si="8"/>
        <v>82343.8</v>
      </c>
      <c r="AF77" s="159">
        <f t="shared" si="9"/>
        <v>18939.073999999993</v>
      </c>
    </row>
    <row r="78" spans="1:32" s="143" customFormat="1" ht="15" x14ac:dyDescent="0.25">
      <c r="A78" s="180" t="s">
        <v>165</v>
      </c>
      <c r="B78" s="169">
        <v>1</v>
      </c>
      <c r="C78" s="157" t="s">
        <v>183</v>
      </c>
      <c r="D78" s="157" t="s">
        <v>186</v>
      </c>
      <c r="E78" s="158">
        <v>63886</v>
      </c>
      <c r="F78" s="158">
        <f t="shared" si="0"/>
        <v>63886</v>
      </c>
      <c r="G78" s="158"/>
      <c r="H78" s="158"/>
      <c r="I78" s="158"/>
      <c r="J78" s="158"/>
      <c r="K78" s="158"/>
      <c r="L78" s="158">
        <f t="shared" si="2"/>
        <v>6388.6</v>
      </c>
      <c r="M78" s="158">
        <f t="shared" si="3"/>
        <v>70274.600000000006</v>
      </c>
      <c r="N78" s="157" t="s">
        <v>186</v>
      </c>
      <c r="O78" s="158">
        <f t="shared" si="13"/>
        <v>78579.78</v>
      </c>
      <c r="P78" s="158">
        <f>O78*B78</f>
        <v>78579.78</v>
      </c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>
        <f t="shared" si="6"/>
        <v>7857.9780000000001</v>
      </c>
      <c r="AD78" s="158">
        <f t="shared" si="7"/>
        <v>86437.758000000002</v>
      </c>
      <c r="AE78" s="159">
        <f t="shared" si="8"/>
        <v>70274.600000000006</v>
      </c>
      <c r="AF78" s="159">
        <f t="shared" si="9"/>
        <v>16163.157999999996</v>
      </c>
    </row>
    <row r="79" spans="1:32" s="143" customFormat="1" ht="14.25" x14ac:dyDescent="0.2">
      <c r="A79" s="166" t="s">
        <v>26</v>
      </c>
      <c r="B79" s="167">
        <f>SUM(B69:B78)</f>
        <v>10</v>
      </c>
      <c r="C79" s="167"/>
      <c r="D79" s="167"/>
      <c r="E79" s="168">
        <f t="shared" ref="E79:AF79" si="14">SUM(E69:E78)</f>
        <v>729647</v>
      </c>
      <c r="F79" s="168">
        <f t="shared" si="14"/>
        <v>729647</v>
      </c>
      <c r="G79" s="168">
        <f t="shared" si="14"/>
        <v>15662</v>
      </c>
      <c r="H79" s="168">
        <f t="shared" si="14"/>
        <v>5309</v>
      </c>
      <c r="I79" s="168">
        <f t="shared" si="14"/>
        <v>0</v>
      </c>
      <c r="J79" s="168">
        <f t="shared" si="14"/>
        <v>0</v>
      </c>
      <c r="K79" s="168">
        <f t="shared" si="14"/>
        <v>0</v>
      </c>
      <c r="L79" s="168">
        <f t="shared" si="14"/>
        <v>74530.900000000009</v>
      </c>
      <c r="M79" s="168">
        <f t="shared" si="14"/>
        <v>825148.89999999991</v>
      </c>
      <c r="N79" s="168"/>
      <c r="O79" s="168">
        <f t="shared" si="14"/>
        <v>897465.80999999994</v>
      </c>
      <c r="P79" s="168">
        <f t="shared" si="14"/>
        <v>897465.80999999994</v>
      </c>
      <c r="Q79" s="168">
        <f t="shared" si="14"/>
        <v>19427.235000000001</v>
      </c>
      <c r="R79" s="168">
        <f t="shared" si="14"/>
        <v>5309</v>
      </c>
      <c r="S79" s="168">
        <f t="shared" si="14"/>
        <v>0</v>
      </c>
      <c r="T79" s="168">
        <f t="shared" si="14"/>
        <v>0</v>
      </c>
      <c r="U79" s="168">
        <f t="shared" si="14"/>
        <v>0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91689.304500000013</v>
      </c>
      <c r="AD79" s="168">
        <f t="shared" si="14"/>
        <v>1013891.3495</v>
      </c>
      <c r="AE79" s="168">
        <f t="shared" si="14"/>
        <v>825148.89999999991</v>
      </c>
      <c r="AF79" s="168">
        <f t="shared" si="14"/>
        <v>188742.44949999996</v>
      </c>
    </row>
    <row r="80" spans="1:32" s="143" customFormat="1" ht="15" x14ac:dyDescent="0.25">
      <c r="A80" s="160" t="s">
        <v>187</v>
      </c>
      <c r="B80" s="169">
        <v>1</v>
      </c>
      <c r="C80" s="169" t="s">
        <v>112</v>
      </c>
      <c r="D80" s="169" t="s">
        <v>204</v>
      </c>
      <c r="E80" s="158">
        <v>55215</v>
      </c>
      <c r="F80" s="158">
        <f>E80</f>
        <v>55215</v>
      </c>
      <c r="G80" s="158"/>
      <c r="H80" s="158"/>
      <c r="I80" s="158"/>
      <c r="J80" s="158"/>
      <c r="K80" s="158"/>
      <c r="L80" s="158">
        <f>(F80+G80)*10%</f>
        <v>5521.5</v>
      </c>
      <c r="M80" s="158">
        <f t="shared" ref="M80:M98" si="15">SUM(F80+G80+H80+I80+K80+L80+J80)</f>
        <v>60736.5</v>
      </c>
      <c r="N80" s="169" t="s">
        <v>204</v>
      </c>
      <c r="O80" s="158">
        <f>F80*1.23</f>
        <v>67914.45</v>
      </c>
      <c r="P80" s="158">
        <f>O80*B80</f>
        <v>67914.45</v>
      </c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>
        <f t="shared" ref="AC80:AC98" si="16">(P80+Q80)*10%</f>
        <v>6791.4449999999997</v>
      </c>
      <c r="AD80" s="158">
        <f t="shared" ref="AD80:AD98" si="17">SUM(P80+Q80+R80+S80+X80+Y80+Z80+AA80+AB80+AC80+U80+V80+W80+T80)</f>
        <v>74705.89499999999</v>
      </c>
      <c r="AE80" s="159">
        <f t="shared" ref="AE80:AE98" si="18">M80</f>
        <v>60736.5</v>
      </c>
      <c r="AF80" s="159">
        <f>AD80-AE80</f>
        <v>13969.39499999999</v>
      </c>
    </row>
    <row r="81" spans="1:32" s="143" customFormat="1" ht="15" x14ac:dyDescent="0.25">
      <c r="A81" s="160" t="s">
        <v>188</v>
      </c>
      <c r="B81" s="169">
        <v>1</v>
      </c>
      <c r="C81" s="169" t="s">
        <v>155</v>
      </c>
      <c r="D81" s="169" t="s">
        <v>204</v>
      </c>
      <c r="E81" s="158">
        <v>52737</v>
      </c>
      <c r="F81" s="158">
        <f>E81</f>
        <v>52737</v>
      </c>
      <c r="G81" s="158"/>
      <c r="H81" s="158"/>
      <c r="I81" s="158"/>
      <c r="J81" s="158"/>
      <c r="K81" s="158"/>
      <c r="L81" s="158">
        <f>(F81+G81)*10%</f>
        <v>5273.7000000000007</v>
      </c>
      <c r="M81" s="158">
        <f t="shared" si="15"/>
        <v>58010.7</v>
      </c>
      <c r="N81" s="169" t="s">
        <v>204</v>
      </c>
      <c r="O81" s="158">
        <f t="shared" ref="O81:O82" si="19">F81*1.23</f>
        <v>64866.51</v>
      </c>
      <c r="P81" s="158">
        <f>O81*B81</f>
        <v>64866.51</v>
      </c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>
        <f t="shared" si="16"/>
        <v>6486.6510000000007</v>
      </c>
      <c r="AD81" s="158">
        <f t="shared" si="17"/>
        <v>71353.161000000007</v>
      </c>
      <c r="AE81" s="159">
        <f t="shared" si="18"/>
        <v>58010.7</v>
      </c>
      <c r="AF81" s="159">
        <f>AD81-AE81</f>
        <v>13342.46100000001</v>
      </c>
    </row>
    <row r="82" spans="1:32" s="143" customFormat="1" ht="15" x14ac:dyDescent="0.25">
      <c r="A82" s="160" t="s">
        <v>189</v>
      </c>
      <c r="B82" s="169">
        <v>1</v>
      </c>
      <c r="C82" s="169" t="s">
        <v>205</v>
      </c>
      <c r="D82" s="169" t="s">
        <v>204</v>
      </c>
      <c r="E82" s="158">
        <v>53799</v>
      </c>
      <c r="F82" s="158">
        <f>E82</f>
        <v>53799</v>
      </c>
      <c r="G82" s="158"/>
      <c r="H82" s="158"/>
      <c r="I82" s="158"/>
      <c r="J82" s="158"/>
      <c r="K82" s="158"/>
      <c r="L82" s="158">
        <f>(F82+G82)*10%</f>
        <v>5379.9000000000005</v>
      </c>
      <c r="M82" s="158">
        <f t="shared" si="15"/>
        <v>59178.9</v>
      </c>
      <c r="N82" s="169" t="s">
        <v>204</v>
      </c>
      <c r="O82" s="158">
        <f t="shared" si="19"/>
        <v>66172.77</v>
      </c>
      <c r="P82" s="158">
        <f>O82*B82</f>
        <v>66172.77</v>
      </c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>
        <f t="shared" si="16"/>
        <v>6617.277000000001</v>
      </c>
      <c r="AD82" s="158">
        <f t="shared" si="17"/>
        <v>72790.047000000006</v>
      </c>
      <c r="AE82" s="159">
        <f t="shared" si="18"/>
        <v>59178.9</v>
      </c>
      <c r="AF82" s="159">
        <f>AD82-AE82</f>
        <v>13611.147000000004</v>
      </c>
    </row>
    <row r="83" spans="1:32" s="143" customFormat="1" ht="14.25" x14ac:dyDescent="0.2">
      <c r="A83" s="166" t="s">
        <v>27</v>
      </c>
      <c r="B83" s="167">
        <f>B80+B81+B82</f>
        <v>3</v>
      </c>
      <c r="C83" s="167"/>
      <c r="D83" s="167"/>
      <c r="E83" s="168">
        <f t="shared" ref="E83:AF83" si="20">E80+E81+E82</f>
        <v>161751</v>
      </c>
      <c r="F83" s="168">
        <f t="shared" si="20"/>
        <v>161751</v>
      </c>
      <c r="G83" s="168">
        <f t="shared" si="20"/>
        <v>0</v>
      </c>
      <c r="H83" s="168">
        <f t="shared" si="20"/>
        <v>0</v>
      </c>
      <c r="I83" s="168">
        <f t="shared" si="20"/>
        <v>0</v>
      </c>
      <c r="J83" s="168">
        <f t="shared" si="20"/>
        <v>0</v>
      </c>
      <c r="K83" s="168">
        <f t="shared" si="20"/>
        <v>0</v>
      </c>
      <c r="L83" s="168">
        <f t="shared" si="20"/>
        <v>16175.100000000002</v>
      </c>
      <c r="M83" s="168">
        <f t="shared" si="20"/>
        <v>177926.1</v>
      </c>
      <c r="N83" s="168"/>
      <c r="O83" s="168">
        <f t="shared" si="20"/>
        <v>198953.72999999998</v>
      </c>
      <c r="P83" s="168">
        <f t="shared" si="20"/>
        <v>198953.72999999998</v>
      </c>
      <c r="Q83" s="168">
        <f t="shared" si="20"/>
        <v>0</v>
      </c>
      <c r="R83" s="168">
        <f t="shared" si="20"/>
        <v>0</v>
      </c>
      <c r="S83" s="168">
        <f t="shared" si="20"/>
        <v>0</v>
      </c>
      <c r="T83" s="168">
        <f t="shared" si="20"/>
        <v>0</v>
      </c>
      <c r="U83" s="168">
        <f t="shared" si="20"/>
        <v>0</v>
      </c>
      <c r="V83" s="168">
        <f t="shared" si="20"/>
        <v>0</v>
      </c>
      <c r="W83" s="168">
        <f t="shared" si="20"/>
        <v>0</v>
      </c>
      <c r="X83" s="168">
        <f t="shared" si="20"/>
        <v>0</v>
      </c>
      <c r="Y83" s="168">
        <f t="shared" si="20"/>
        <v>0</v>
      </c>
      <c r="Z83" s="168">
        <f t="shared" si="20"/>
        <v>0</v>
      </c>
      <c r="AA83" s="168">
        <f t="shared" si="20"/>
        <v>0</v>
      </c>
      <c r="AB83" s="168">
        <f t="shared" si="20"/>
        <v>0</v>
      </c>
      <c r="AC83" s="168">
        <f t="shared" si="20"/>
        <v>19895.373000000003</v>
      </c>
      <c r="AD83" s="168">
        <f t="shared" si="20"/>
        <v>218849.103</v>
      </c>
      <c r="AE83" s="168">
        <f t="shared" si="20"/>
        <v>177926.1</v>
      </c>
      <c r="AF83" s="168">
        <f t="shared" si="20"/>
        <v>40923.003000000004</v>
      </c>
    </row>
    <row r="84" spans="1:32" s="143" customFormat="1" ht="15" x14ac:dyDescent="0.25">
      <c r="A84" s="181" t="s">
        <v>190</v>
      </c>
      <c r="B84" s="169">
        <v>1</v>
      </c>
      <c r="D84" s="169" t="s">
        <v>206</v>
      </c>
      <c r="E84" s="182">
        <v>51144</v>
      </c>
      <c r="F84" s="158">
        <f>E84*B84</f>
        <v>51144</v>
      </c>
      <c r="G84" s="158"/>
      <c r="H84" s="169"/>
      <c r="I84" s="169"/>
      <c r="J84" s="167"/>
      <c r="K84" s="167"/>
      <c r="L84" s="158">
        <f t="shared" ref="L84:L98" si="21">(F84+G84)*10%</f>
        <v>5114.4000000000005</v>
      </c>
      <c r="M84" s="158">
        <f t="shared" si="15"/>
        <v>56258.400000000001</v>
      </c>
      <c r="N84" s="169" t="s">
        <v>206</v>
      </c>
      <c r="O84" s="158">
        <f>F84*1.23</f>
        <v>62907.12</v>
      </c>
      <c r="P84" s="158">
        <f>O84</f>
        <v>62907.12</v>
      </c>
      <c r="Q84" s="158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58">
        <f t="shared" si="16"/>
        <v>6290.7120000000004</v>
      </c>
      <c r="AD84" s="158">
        <f t="shared" si="17"/>
        <v>69197.832000000009</v>
      </c>
      <c r="AE84" s="159">
        <f t="shared" si="18"/>
        <v>56258.400000000001</v>
      </c>
      <c r="AF84" s="159">
        <f t="shared" ref="AF84:AF98" si="22">AD84-AE84</f>
        <v>12939.432000000008</v>
      </c>
    </row>
    <row r="85" spans="1:32" s="143" customFormat="1" ht="15" x14ac:dyDescent="0.25">
      <c r="A85" s="181" t="s">
        <v>191</v>
      </c>
      <c r="B85" s="169">
        <v>1</v>
      </c>
      <c r="C85" s="183"/>
      <c r="D85" s="169" t="s">
        <v>206</v>
      </c>
      <c r="E85" s="182">
        <v>51144</v>
      </c>
      <c r="F85" s="158">
        <f>E85*B85</f>
        <v>51144</v>
      </c>
      <c r="G85" s="158"/>
      <c r="H85" s="169"/>
      <c r="I85" s="169"/>
      <c r="J85" s="167"/>
      <c r="K85" s="167"/>
      <c r="L85" s="158">
        <f t="shared" si="21"/>
        <v>5114.4000000000005</v>
      </c>
      <c r="M85" s="158">
        <f t="shared" si="15"/>
        <v>56258.400000000001</v>
      </c>
      <c r="N85" s="169" t="s">
        <v>206</v>
      </c>
      <c r="O85" s="158">
        <f t="shared" ref="O85:O98" si="23">F85*1.23</f>
        <v>62907.12</v>
      </c>
      <c r="P85" s="158">
        <f t="shared" ref="P85:P98" si="24">O85</f>
        <v>62907.12</v>
      </c>
      <c r="Q85" s="158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58">
        <f t="shared" si="16"/>
        <v>6290.7120000000004</v>
      </c>
      <c r="AD85" s="158">
        <f t="shared" si="17"/>
        <v>69197.832000000009</v>
      </c>
      <c r="AE85" s="159">
        <f t="shared" si="18"/>
        <v>56258.400000000001</v>
      </c>
      <c r="AF85" s="159">
        <f t="shared" si="22"/>
        <v>12939.432000000008</v>
      </c>
    </row>
    <row r="86" spans="1:32" s="143" customFormat="1" ht="15" x14ac:dyDescent="0.25">
      <c r="A86" s="181" t="s">
        <v>192</v>
      </c>
      <c r="B86" s="169">
        <v>3</v>
      </c>
      <c r="C86" s="183"/>
      <c r="D86" s="169" t="s">
        <v>207</v>
      </c>
      <c r="E86" s="182">
        <v>50259</v>
      </c>
      <c r="F86" s="158">
        <f>E86*B86</f>
        <v>150777</v>
      </c>
      <c r="G86" s="158"/>
      <c r="H86" s="169"/>
      <c r="I86" s="169"/>
      <c r="J86" s="167"/>
      <c r="K86" s="167"/>
      <c r="L86" s="158">
        <f t="shared" si="21"/>
        <v>15077.7</v>
      </c>
      <c r="M86" s="158">
        <f t="shared" si="15"/>
        <v>165854.70000000001</v>
      </c>
      <c r="N86" s="169" t="s">
        <v>207</v>
      </c>
      <c r="O86" s="158">
        <f t="shared" si="23"/>
        <v>185455.71</v>
      </c>
      <c r="P86" s="158">
        <f t="shared" si="24"/>
        <v>185455.71</v>
      </c>
      <c r="Q86" s="158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58">
        <f t="shared" si="16"/>
        <v>18545.571</v>
      </c>
      <c r="AD86" s="158">
        <f>SUM(P86+Q86+R86+S86+X86+Y86+Z86+AA86+AB86+AC86+U86+V86+W86+T86)</f>
        <v>204001.28099999999</v>
      </c>
      <c r="AE86" s="159">
        <f t="shared" si="18"/>
        <v>165854.70000000001</v>
      </c>
      <c r="AF86" s="159">
        <f>AD86-AE86</f>
        <v>38146.580999999976</v>
      </c>
    </row>
    <row r="87" spans="1:32" s="143" customFormat="1" ht="15" x14ac:dyDescent="0.25">
      <c r="A87" s="181" t="s">
        <v>193</v>
      </c>
      <c r="B87" s="169">
        <v>4.5</v>
      </c>
      <c r="C87" s="183"/>
      <c r="D87" s="169" t="s">
        <v>207</v>
      </c>
      <c r="E87" s="182">
        <v>50259</v>
      </c>
      <c r="F87" s="158">
        <f>E87*B87</f>
        <v>226165.5</v>
      </c>
      <c r="G87" s="158"/>
      <c r="H87" s="169"/>
      <c r="I87" s="182">
        <v>72373</v>
      </c>
      <c r="J87" s="167"/>
      <c r="K87" s="167"/>
      <c r="L87" s="158">
        <f t="shared" si="21"/>
        <v>22616.550000000003</v>
      </c>
      <c r="M87" s="158">
        <f t="shared" si="15"/>
        <v>321155.05</v>
      </c>
      <c r="N87" s="169" t="s">
        <v>207</v>
      </c>
      <c r="O87" s="158">
        <f t="shared" si="23"/>
        <v>278183.565</v>
      </c>
      <c r="P87" s="158">
        <f t="shared" si="24"/>
        <v>278183.565</v>
      </c>
      <c r="Q87" s="158"/>
      <c r="R87" s="169"/>
      <c r="S87" s="182">
        <v>72373</v>
      </c>
      <c r="T87" s="169"/>
      <c r="U87" s="169"/>
      <c r="V87" s="169"/>
      <c r="W87" s="169"/>
      <c r="X87" s="169"/>
      <c r="Y87" s="169"/>
      <c r="Z87" s="169"/>
      <c r="AA87" s="169"/>
      <c r="AB87" s="169"/>
      <c r="AC87" s="158">
        <f t="shared" si="16"/>
        <v>27818.356500000002</v>
      </c>
      <c r="AD87" s="158">
        <f t="shared" si="17"/>
        <v>378374.9215</v>
      </c>
      <c r="AE87" s="159">
        <f t="shared" si="18"/>
        <v>321155.05</v>
      </c>
      <c r="AF87" s="159">
        <f t="shared" si="22"/>
        <v>57219.871500000008</v>
      </c>
    </row>
    <row r="88" spans="1:32" s="143" customFormat="1" ht="15" x14ac:dyDescent="0.25">
      <c r="A88" s="181" t="s">
        <v>194</v>
      </c>
      <c r="B88" s="169">
        <v>1</v>
      </c>
      <c r="C88" s="183"/>
      <c r="D88" s="169" t="s">
        <v>208</v>
      </c>
      <c r="E88" s="182">
        <v>49729</v>
      </c>
      <c r="F88" s="158">
        <f>E88*B88</f>
        <v>49729</v>
      </c>
      <c r="G88" s="158"/>
      <c r="H88" s="169"/>
      <c r="I88" s="182">
        <v>5309</v>
      </c>
      <c r="J88" s="167"/>
      <c r="K88" s="167"/>
      <c r="L88" s="158">
        <f t="shared" si="21"/>
        <v>4972.9000000000005</v>
      </c>
      <c r="M88" s="158">
        <f t="shared" si="15"/>
        <v>60010.9</v>
      </c>
      <c r="N88" s="169" t="s">
        <v>208</v>
      </c>
      <c r="O88" s="158">
        <f t="shared" si="23"/>
        <v>61166.67</v>
      </c>
      <c r="P88" s="158">
        <f t="shared" si="24"/>
        <v>61166.67</v>
      </c>
      <c r="Q88" s="158"/>
      <c r="R88" s="169"/>
      <c r="S88" s="182">
        <v>5309</v>
      </c>
      <c r="T88" s="169"/>
      <c r="U88" s="169"/>
      <c r="V88" s="169"/>
      <c r="W88" s="169"/>
      <c r="X88" s="169"/>
      <c r="Y88" s="169"/>
      <c r="Z88" s="169"/>
      <c r="AA88" s="169"/>
      <c r="AB88" s="169"/>
      <c r="AC88" s="158">
        <f t="shared" si="16"/>
        <v>6116.6670000000004</v>
      </c>
      <c r="AD88" s="158">
        <f t="shared" si="17"/>
        <v>72592.337</v>
      </c>
      <c r="AE88" s="159">
        <f t="shared" si="18"/>
        <v>60010.9</v>
      </c>
      <c r="AF88" s="159">
        <f t="shared" si="22"/>
        <v>12581.436999999998</v>
      </c>
    </row>
    <row r="89" spans="1:32" s="143" customFormat="1" ht="15" x14ac:dyDescent="0.25">
      <c r="A89" s="181" t="s">
        <v>195</v>
      </c>
      <c r="B89" s="169">
        <v>1</v>
      </c>
      <c r="C89" s="183"/>
      <c r="D89" s="169" t="s">
        <v>208</v>
      </c>
      <c r="E89" s="182">
        <v>49729</v>
      </c>
      <c r="F89" s="158">
        <f>E89*B89</f>
        <v>49729</v>
      </c>
      <c r="G89" s="158"/>
      <c r="H89" s="169"/>
      <c r="I89" s="182"/>
      <c r="J89" s="167"/>
      <c r="K89" s="167"/>
      <c r="L89" s="158">
        <f t="shared" si="21"/>
        <v>4972.9000000000005</v>
      </c>
      <c r="M89" s="158">
        <f t="shared" si="15"/>
        <v>54701.9</v>
      </c>
      <c r="N89" s="169" t="s">
        <v>208</v>
      </c>
      <c r="O89" s="158">
        <f t="shared" si="23"/>
        <v>61166.67</v>
      </c>
      <c r="P89" s="158">
        <f t="shared" si="24"/>
        <v>61166.67</v>
      </c>
      <c r="Q89" s="158"/>
      <c r="R89" s="169"/>
      <c r="S89" s="182"/>
      <c r="T89" s="169"/>
      <c r="U89" s="169"/>
      <c r="V89" s="169"/>
      <c r="W89" s="169"/>
      <c r="X89" s="169"/>
      <c r="Y89" s="169"/>
      <c r="Z89" s="169"/>
      <c r="AA89" s="169"/>
      <c r="AB89" s="169"/>
      <c r="AC89" s="158">
        <f t="shared" si="16"/>
        <v>6116.6670000000004</v>
      </c>
      <c r="AD89" s="158">
        <f t="shared" si="17"/>
        <v>67283.337</v>
      </c>
      <c r="AE89" s="159">
        <f t="shared" si="18"/>
        <v>54701.9</v>
      </c>
      <c r="AF89" s="159">
        <f t="shared" si="22"/>
        <v>12581.436999999998</v>
      </c>
    </row>
    <row r="90" spans="1:32" s="143" customFormat="1" ht="15" x14ac:dyDescent="0.25">
      <c r="A90" s="181" t="s">
        <v>196</v>
      </c>
      <c r="B90" s="169">
        <v>2</v>
      </c>
      <c r="C90" s="183"/>
      <c r="D90" s="169" t="s">
        <v>209</v>
      </c>
      <c r="E90" s="182">
        <v>49021</v>
      </c>
      <c r="F90" s="158">
        <f>E90*B90</f>
        <v>98042</v>
      </c>
      <c r="G90" s="158"/>
      <c r="H90" s="169"/>
      <c r="I90" s="182"/>
      <c r="J90" s="167"/>
      <c r="K90" s="167"/>
      <c r="L90" s="158">
        <f t="shared" si="21"/>
        <v>9804.2000000000007</v>
      </c>
      <c r="M90" s="158">
        <f t="shared" si="15"/>
        <v>107846.2</v>
      </c>
      <c r="N90" s="169" t="s">
        <v>209</v>
      </c>
      <c r="O90" s="158">
        <f t="shared" si="23"/>
        <v>120591.66</v>
      </c>
      <c r="P90" s="158">
        <f t="shared" si="24"/>
        <v>120591.66</v>
      </c>
      <c r="Q90" s="158"/>
      <c r="R90" s="169"/>
      <c r="S90" s="182"/>
      <c r="T90" s="169"/>
      <c r="U90" s="169"/>
      <c r="V90" s="169"/>
      <c r="W90" s="169"/>
      <c r="X90" s="169"/>
      <c r="Y90" s="169"/>
      <c r="Z90" s="169"/>
      <c r="AA90" s="169"/>
      <c r="AB90" s="169"/>
      <c r="AC90" s="158">
        <f t="shared" si="16"/>
        <v>12059.166000000001</v>
      </c>
      <c r="AD90" s="158">
        <f t="shared" si="17"/>
        <v>132650.826</v>
      </c>
      <c r="AE90" s="159">
        <f t="shared" si="18"/>
        <v>107846.2</v>
      </c>
      <c r="AF90" s="159">
        <f t="shared" si="22"/>
        <v>24804.626000000004</v>
      </c>
    </row>
    <row r="91" spans="1:32" s="143" customFormat="1" ht="15" x14ac:dyDescent="0.25">
      <c r="A91" s="181" t="s">
        <v>197</v>
      </c>
      <c r="B91" s="169">
        <v>4</v>
      </c>
      <c r="C91" s="183"/>
      <c r="D91" s="169" t="s">
        <v>209</v>
      </c>
      <c r="E91" s="182">
        <v>49021</v>
      </c>
      <c r="F91" s="158">
        <f>E91*B91</f>
        <v>196084</v>
      </c>
      <c r="G91" s="158"/>
      <c r="H91" s="169"/>
      <c r="I91" s="182">
        <v>62747</v>
      </c>
      <c r="J91" s="167"/>
      <c r="K91" s="167"/>
      <c r="L91" s="158">
        <f t="shared" si="21"/>
        <v>19608.400000000001</v>
      </c>
      <c r="M91" s="158">
        <f t="shared" si="15"/>
        <v>278439.40000000002</v>
      </c>
      <c r="N91" s="169" t="s">
        <v>209</v>
      </c>
      <c r="O91" s="158">
        <f t="shared" si="23"/>
        <v>241183.32</v>
      </c>
      <c r="P91" s="158">
        <f t="shared" si="24"/>
        <v>241183.32</v>
      </c>
      <c r="Q91" s="158"/>
      <c r="R91" s="169"/>
      <c r="S91" s="182">
        <v>62747</v>
      </c>
      <c r="T91" s="169"/>
      <c r="U91" s="169"/>
      <c r="V91" s="169"/>
      <c r="W91" s="169"/>
      <c r="X91" s="169"/>
      <c r="Y91" s="169"/>
      <c r="Z91" s="169"/>
      <c r="AA91" s="169"/>
      <c r="AB91" s="169"/>
      <c r="AC91" s="158">
        <f t="shared" si="16"/>
        <v>24118.332000000002</v>
      </c>
      <c r="AD91" s="158">
        <f t="shared" si="17"/>
        <v>328048.652</v>
      </c>
      <c r="AE91" s="159">
        <f t="shared" si="18"/>
        <v>278439.40000000002</v>
      </c>
      <c r="AF91" s="159">
        <f t="shared" si="22"/>
        <v>49609.251999999979</v>
      </c>
    </row>
    <row r="92" spans="1:32" s="143" customFormat="1" ht="15" x14ac:dyDescent="0.25">
      <c r="A92" s="181" t="s">
        <v>198</v>
      </c>
      <c r="B92" s="169">
        <v>1</v>
      </c>
      <c r="C92" s="183"/>
      <c r="D92" s="169" t="s">
        <v>206</v>
      </c>
      <c r="E92" s="182">
        <v>51144</v>
      </c>
      <c r="F92" s="158">
        <f>E92*B92</f>
        <v>51144</v>
      </c>
      <c r="G92" s="158"/>
      <c r="H92" s="169"/>
      <c r="I92" s="182"/>
      <c r="J92" s="167"/>
      <c r="K92" s="167"/>
      <c r="L92" s="158">
        <f t="shared" si="21"/>
        <v>5114.4000000000005</v>
      </c>
      <c r="M92" s="158">
        <f t="shared" si="15"/>
        <v>56258.400000000001</v>
      </c>
      <c r="N92" s="169" t="s">
        <v>206</v>
      </c>
      <c r="O92" s="158">
        <f t="shared" si="23"/>
        <v>62907.12</v>
      </c>
      <c r="P92" s="158">
        <f t="shared" si="24"/>
        <v>62907.12</v>
      </c>
      <c r="Q92" s="158"/>
      <c r="R92" s="169"/>
      <c r="S92" s="182"/>
      <c r="T92" s="169"/>
      <c r="U92" s="169"/>
      <c r="V92" s="169"/>
      <c r="W92" s="169"/>
      <c r="X92" s="169"/>
      <c r="Y92" s="169"/>
      <c r="Z92" s="169"/>
      <c r="AA92" s="169"/>
      <c r="AB92" s="169"/>
      <c r="AC92" s="158">
        <f t="shared" si="16"/>
        <v>6290.7120000000004</v>
      </c>
      <c r="AD92" s="158">
        <f t="shared" si="17"/>
        <v>69197.832000000009</v>
      </c>
      <c r="AE92" s="159">
        <f t="shared" si="18"/>
        <v>56258.400000000001</v>
      </c>
      <c r="AF92" s="159">
        <f t="shared" si="22"/>
        <v>12939.432000000008</v>
      </c>
    </row>
    <row r="93" spans="1:32" s="143" customFormat="1" ht="15" x14ac:dyDescent="0.25">
      <c r="A93" s="181" t="s">
        <v>199</v>
      </c>
      <c r="B93" s="169">
        <v>2</v>
      </c>
      <c r="C93" s="183"/>
      <c r="D93" s="169" t="s">
        <v>207</v>
      </c>
      <c r="E93" s="182">
        <v>50259</v>
      </c>
      <c r="F93" s="158">
        <f>E93*B93</f>
        <v>100518</v>
      </c>
      <c r="G93" s="158"/>
      <c r="H93" s="169"/>
      <c r="I93" s="182"/>
      <c r="J93" s="167"/>
      <c r="K93" s="167"/>
      <c r="L93" s="158">
        <f t="shared" si="21"/>
        <v>10051.800000000001</v>
      </c>
      <c r="M93" s="158">
        <f t="shared" si="15"/>
        <v>110569.8</v>
      </c>
      <c r="N93" s="169" t="s">
        <v>207</v>
      </c>
      <c r="O93" s="158">
        <f t="shared" si="23"/>
        <v>123637.14</v>
      </c>
      <c r="P93" s="158">
        <f t="shared" si="24"/>
        <v>123637.14</v>
      </c>
      <c r="Q93" s="158"/>
      <c r="R93" s="169"/>
      <c r="S93" s="182"/>
      <c r="T93" s="169"/>
      <c r="U93" s="169"/>
      <c r="V93" s="169"/>
      <c r="W93" s="169"/>
      <c r="X93" s="169"/>
      <c r="Y93" s="169"/>
      <c r="Z93" s="169"/>
      <c r="AA93" s="169"/>
      <c r="AB93" s="169"/>
      <c r="AC93" s="158">
        <f t="shared" si="16"/>
        <v>12363.714</v>
      </c>
      <c r="AD93" s="158">
        <f t="shared" si="17"/>
        <v>136000.85399999999</v>
      </c>
      <c r="AE93" s="159">
        <f t="shared" si="18"/>
        <v>110569.8</v>
      </c>
      <c r="AF93" s="159">
        <f t="shared" si="22"/>
        <v>25431.053999999989</v>
      </c>
    </row>
    <row r="94" spans="1:32" s="143" customFormat="1" ht="15" x14ac:dyDescent="0.25">
      <c r="A94" s="181" t="s">
        <v>200</v>
      </c>
      <c r="B94" s="169">
        <v>1</v>
      </c>
      <c r="C94" s="183"/>
      <c r="D94" s="169" t="s">
        <v>208</v>
      </c>
      <c r="E94" s="182">
        <v>49729</v>
      </c>
      <c r="F94" s="158">
        <f>E94*B94</f>
        <v>49729</v>
      </c>
      <c r="G94" s="158"/>
      <c r="H94" s="169"/>
      <c r="I94" s="182"/>
      <c r="J94" s="167"/>
      <c r="K94" s="167"/>
      <c r="L94" s="158">
        <f t="shared" si="21"/>
        <v>4972.9000000000005</v>
      </c>
      <c r="M94" s="158">
        <f t="shared" si="15"/>
        <v>54701.9</v>
      </c>
      <c r="N94" s="169" t="s">
        <v>208</v>
      </c>
      <c r="O94" s="158">
        <f t="shared" si="23"/>
        <v>61166.67</v>
      </c>
      <c r="P94" s="158">
        <f t="shared" si="24"/>
        <v>61166.67</v>
      </c>
      <c r="Q94" s="158"/>
      <c r="R94" s="169"/>
      <c r="S94" s="182"/>
      <c r="T94" s="169"/>
      <c r="U94" s="169"/>
      <c r="V94" s="169"/>
      <c r="W94" s="169"/>
      <c r="X94" s="169"/>
      <c r="Y94" s="169"/>
      <c r="Z94" s="169"/>
      <c r="AA94" s="169"/>
      <c r="AB94" s="169"/>
      <c r="AC94" s="158">
        <f t="shared" si="16"/>
        <v>6116.6670000000004</v>
      </c>
      <c r="AD94" s="158">
        <f t="shared" si="17"/>
        <v>67283.337</v>
      </c>
      <c r="AE94" s="159">
        <f t="shared" si="18"/>
        <v>54701.9</v>
      </c>
      <c r="AF94" s="159">
        <f t="shared" si="22"/>
        <v>12581.436999999998</v>
      </c>
    </row>
    <row r="95" spans="1:32" s="143" customFormat="1" ht="15" x14ac:dyDescent="0.25">
      <c r="A95" s="181" t="s">
        <v>201</v>
      </c>
      <c r="B95" s="169">
        <v>1</v>
      </c>
      <c r="C95" s="183"/>
      <c r="D95" s="169" t="s">
        <v>208</v>
      </c>
      <c r="E95" s="182">
        <v>49729</v>
      </c>
      <c r="F95" s="158">
        <f>E95*B95</f>
        <v>49729</v>
      </c>
      <c r="G95" s="158"/>
      <c r="H95" s="169"/>
      <c r="I95" s="182"/>
      <c r="J95" s="167"/>
      <c r="K95" s="167"/>
      <c r="L95" s="158">
        <f t="shared" si="21"/>
        <v>4972.9000000000005</v>
      </c>
      <c r="M95" s="158">
        <f t="shared" si="15"/>
        <v>54701.9</v>
      </c>
      <c r="N95" s="169" t="s">
        <v>208</v>
      </c>
      <c r="O95" s="158">
        <f t="shared" si="23"/>
        <v>61166.67</v>
      </c>
      <c r="P95" s="158">
        <f t="shared" si="24"/>
        <v>61166.67</v>
      </c>
      <c r="Q95" s="158"/>
      <c r="R95" s="169"/>
      <c r="S95" s="182"/>
      <c r="T95" s="169"/>
      <c r="U95" s="169"/>
      <c r="V95" s="169"/>
      <c r="W95" s="169"/>
      <c r="X95" s="169"/>
      <c r="Y95" s="169"/>
      <c r="Z95" s="169"/>
      <c r="AA95" s="169"/>
      <c r="AB95" s="169"/>
      <c r="AC95" s="158">
        <f t="shared" si="16"/>
        <v>6116.6670000000004</v>
      </c>
      <c r="AD95" s="158">
        <f t="shared" si="17"/>
        <v>67283.337</v>
      </c>
      <c r="AE95" s="159">
        <f t="shared" si="18"/>
        <v>54701.9</v>
      </c>
      <c r="AF95" s="159">
        <f t="shared" si="22"/>
        <v>12581.436999999998</v>
      </c>
    </row>
    <row r="96" spans="1:32" s="143" customFormat="1" ht="15" x14ac:dyDescent="0.25">
      <c r="A96" s="181" t="s">
        <v>194</v>
      </c>
      <c r="B96" s="169">
        <v>5</v>
      </c>
      <c r="C96" s="183"/>
      <c r="D96" s="169" t="s">
        <v>208</v>
      </c>
      <c r="E96" s="182">
        <v>49729</v>
      </c>
      <c r="F96" s="158">
        <f>E96*B96</f>
        <v>248645</v>
      </c>
      <c r="G96" s="158"/>
      <c r="H96" s="169"/>
      <c r="I96" s="182">
        <v>26545</v>
      </c>
      <c r="J96" s="167"/>
      <c r="K96" s="167"/>
      <c r="L96" s="158">
        <f t="shared" si="21"/>
        <v>24864.5</v>
      </c>
      <c r="M96" s="158">
        <f t="shared" si="15"/>
        <v>300054.5</v>
      </c>
      <c r="N96" s="169" t="s">
        <v>208</v>
      </c>
      <c r="O96" s="158">
        <f t="shared" si="23"/>
        <v>305833.34999999998</v>
      </c>
      <c r="P96" s="158">
        <f t="shared" si="24"/>
        <v>305833.34999999998</v>
      </c>
      <c r="Q96" s="158"/>
      <c r="R96" s="169"/>
      <c r="S96" s="182">
        <v>26545</v>
      </c>
      <c r="T96" s="169"/>
      <c r="U96" s="169"/>
      <c r="V96" s="169"/>
      <c r="W96" s="169"/>
      <c r="X96" s="169"/>
      <c r="Y96" s="169"/>
      <c r="Z96" s="169"/>
      <c r="AA96" s="169"/>
      <c r="AB96" s="169"/>
      <c r="AC96" s="158">
        <f t="shared" si="16"/>
        <v>30583.334999999999</v>
      </c>
      <c r="AD96" s="158">
        <f t="shared" si="17"/>
        <v>362961.685</v>
      </c>
      <c r="AE96" s="159">
        <f t="shared" si="18"/>
        <v>300054.5</v>
      </c>
      <c r="AF96" s="159">
        <f t="shared" si="22"/>
        <v>62907.184999999998</v>
      </c>
    </row>
    <row r="97" spans="1:32" s="143" customFormat="1" ht="15" x14ac:dyDescent="0.25">
      <c r="A97" s="160" t="s">
        <v>194</v>
      </c>
      <c r="B97" s="184">
        <v>1</v>
      </c>
      <c r="C97" s="183"/>
      <c r="D97" s="157" t="s">
        <v>208</v>
      </c>
      <c r="E97" s="158">
        <v>49729</v>
      </c>
      <c r="F97" s="158">
        <f>E97*B97</f>
        <v>49729</v>
      </c>
      <c r="G97" s="158"/>
      <c r="H97" s="169"/>
      <c r="I97" s="182">
        <v>3539</v>
      </c>
      <c r="J97" s="167"/>
      <c r="K97" s="167"/>
      <c r="L97" s="158">
        <f t="shared" si="21"/>
        <v>4972.9000000000005</v>
      </c>
      <c r="M97" s="158">
        <f t="shared" si="15"/>
        <v>58240.9</v>
      </c>
      <c r="N97" s="157" t="s">
        <v>208</v>
      </c>
      <c r="O97" s="158">
        <f t="shared" si="23"/>
        <v>61166.67</v>
      </c>
      <c r="P97" s="158">
        <f t="shared" si="24"/>
        <v>61166.67</v>
      </c>
      <c r="Q97" s="158"/>
      <c r="R97" s="169"/>
      <c r="S97" s="182">
        <v>3539</v>
      </c>
      <c r="T97" s="169"/>
      <c r="U97" s="169"/>
      <c r="V97" s="169"/>
      <c r="W97" s="169"/>
      <c r="X97" s="169"/>
      <c r="Y97" s="169"/>
      <c r="Z97" s="169"/>
      <c r="AA97" s="169"/>
      <c r="AB97" s="169"/>
      <c r="AC97" s="158">
        <f t="shared" si="16"/>
        <v>6116.6670000000004</v>
      </c>
      <c r="AD97" s="158">
        <f t="shared" si="17"/>
        <v>70822.337</v>
      </c>
      <c r="AE97" s="159">
        <f t="shared" si="18"/>
        <v>58240.9</v>
      </c>
      <c r="AF97" s="159">
        <f t="shared" si="22"/>
        <v>12581.436999999998</v>
      </c>
    </row>
    <row r="98" spans="1:32" s="143" customFormat="1" ht="15" x14ac:dyDescent="0.25">
      <c r="A98" s="160" t="s">
        <v>202</v>
      </c>
      <c r="B98" s="157">
        <v>0.5</v>
      </c>
      <c r="C98" s="183"/>
      <c r="D98" s="157" t="s">
        <v>209</v>
      </c>
      <c r="E98" s="158">
        <v>49021</v>
      </c>
      <c r="F98" s="158">
        <f>E98*B98</f>
        <v>24510.5</v>
      </c>
      <c r="G98" s="158"/>
      <c r="H98" s="167"/>
      <c r="I98" s="168"/>
      <c r="J98" s="167"/>
      <c r="K98" s="167"/>
      <c r="L98" s="158">
        <f t="shared" si="21"/>
        <v>2451.0500000000002</v>
      </c>
      <c r="M98" s="158">
        <f t="shared" si="15"/>
        <v>26961.55</v>
      </c>
      <c r="N98" s="157" t="s">
        <v>209</v>
      </c>
      <c r="O98" s="158">
        <f t="shared" si="23"/>
        <v>30147.915000000001</v>
      </c>
      <c r="P98" s="158">
        <f t="shared" si="24"/>
        <v>30147.915000000001</v>
      </c>
      <c r="Q98" s="158"/>
      <c r="R98" s="169"/>
      <c r="S98" s="182"/>
      <c r="T98" s="169"/>
      <c r="U98" s="169"/>
      <c r="V98" s="169"/>
      <c r="W98" s="169"/>
      <c r="X98" s="169"/>
      <c r="Y98" s="169"/>
      <c r="Z98" s="169"/>
      <c r="AA98" s="169"/>
      <c r="AB98" s="169"/>
      <c r="AC98" s="158">
        <f t="shared" si="16"/>
        <v>3014.7915000000003</v>
      </c>
      <c r="AD98" s="158">
        <f t="shared" si="17"/>
        <v>33162.7065</v>
      </c>
      <c r="AE98" s="159">
        <f t="shared" si="18"/>
        <v>26961.55</v>
      </c>
      <c r="AF98" s="159">
        <f t="shared" si="22"/>
        <v>6201.156500000001</v>
      </c>
    </row>
    <row r="99" spans="1:32" s="143" customFormat="1" ht="14.25" x14ac:dyDescent="0.2">
      <c r="A99" s="185" t="s">
        <v>28</v>
      </c>
      <c r="B99" s="167">
        <f>SUM(B84:B98)</f>
        <v>29</v>
      </c>
      <c r="C99" s="167"/>
      <c r="D99" s="167"/>
      <c r="E99" s="168">
        <f>SUM(E84:E98)</f>
        <v>749646</v>
      </c>
      <c r="F99" s="168">
        <f t="shared" ref="F99:AF99" si="25">SUM(F84:F98)</f>
        <v>1446819</v>
      </c>
      <c r="G99" s="168">
        <f t="shared" si="25"/>
        <v>0</v>
      </c>
      <c r="H99" s="168">
        <f t="shared" si="25"/>
        <v>0</v>
      </c>
      <c r="I99" s="168">
        <f t="shared" si="25"/>
        <v>170513</v>
      </c>
      <c r="J99" s="168">
        <f t="shared" si="25"/>
        <v>0</v>
      </c>
      <c r="K99" s="168">
        <f t="shared" si="25"/>
        <v>0</v>
      </c>
      <c r="L99" s="168">
        <f t="shared" si="25"/>
        <v>144681.9</v>
      </c>
      <c r="M99" s="168">
        <f t="shared" si="25"/>
        <v>1762013.9</v>
      </c>
      <c r="N99" s="168"/>
      <c r="O99" s="168">
        <f t="shared" si="25"/>
        <v>1779587.37</v>
      </c>
      <c r="P99" s="168">
        <f t="shared" si="25"/>
        <v>1779587.37</v>
      </c>
      <c r="Q99" s="168">
        <f t="shared" si="25"/>
        <v>0</v>
      </c>
      <c r="R99" s="168">
        <f t="shared" si="25"/>
        <v>0</v>
      </c>
      <c r="S99" s="168">
        <f t="shared" si="25"/>
        <v>170513</v>
      </c>
      <c r="T99" s="168">
        <f t="shared" si="25"/>
        <v>0</v>
      </c>
      <c r="U99" s="168">
        <f t="shared" si="25"/>
        <v>0</v>
      </c>
      <c r="V99" s="168">
        <f t="shared" si="25"/>
        <v>0</v>
      </c>
      <c r="W99" s="168">
        <f t="shared" si="25"/>
        <v>0</v>
      </c>
      <c r="X99" s="168">
        <f t="shared" si="25"/>
        <v>0</v>
      </c>
      <c r="Y99" s="168">
        <f t="shared" si="25"/>
        <v>0</v>
      </c>
      <c r="Z99" s="168">
        <f t="shared" si="25"/>
        <v>0</v>
      </c>
      <c r="AA99" s="168">
        <f t="shared" si="25"/>
        <v>0</v>
      </c>
      <c r="AB99" s="168">
        <f t="shared" si="25"/>
        <v>0</v>
      </c>
      <c r="AC99" s="168">
        <f t="shared" si="25"/>
        <v>177958.73699999996</v>
      </c>
      <c r="AD99" s="168">
        <f t="shared" si="25"/>
        <v>2128059.1070000003</v>
      </c>
      <c r="AE99" s="168">
        <f t="shared" si="25"/>
        <v>1762013.9</v>
      </c>
      <c r="AF99" s="168">
        <f t="shared" si="25"/>
        <v>366045.20699999988</v>
      </c>
    </row>
    <row r="100" spans="1:32" s="143" customFormat="1" ht="14.25" x14ac:dyDescent="0.2">
      <c r="A100" s="178" t="s">
        <v>29</v>
      </c>
      <c r="B100" s="167">
        <f>B26+B68+B79+B83+B99</f>
        <v>91</v>
      </c>
      <c r="C100" s="167"/>
      <c r="D100" s="167"/>
      <c r="E100" s="168">
        <f t="shared" ref="E100:M100" si="26">E26+E68+E79+E83+E99</f>
        <v>5710113</v>
      </c>
      <c r="F100" s="168">
        <f t="shared" si="26"/>
        <v>6407286</v>
      </c>
      <c r="G100" s="168">
        <f t="shared" si="26"/>
        <v>976918.25</v>
      </c>
      <c r="H100" s="168">
        <f t="shared" si="26"/>
        <v>5309</v>
      </c>
      <c r="I100" s="168">
        <f t="shared" si="26"/>
        <v>170513</v>
      </c>
      <c r="J100" s="168">
        <f t="shared" si="26"/>
        <v>637092</v>
      </c>
      <c r="K100" s="168">
        <f t="shared" si="26"/>
        <v>0</v>
      </c>
      <c r="L100" s="168">
        <f t="shared" si="26"/>
        <v>738420.42500000005</v>
      </c>
      <c r="M100" s="168">
        <f t="shared" si="26"/>
        <v>8935538.6750000007</v>
      </c>
      <c r="N100" s="168"/>
      <c r="O100" s="168">
        <f t="shared" ref="O100:AF100" si="27">O26+O68+O79+O83+O99</f>
        <v>8896337.1099999994</v>
      </c>
      <c r="P100" s="168">
        <f t="shared" si="27"/>
        <v>8896337.1099999994</v>
      </c>
      <c r="Q100" s="168">
        <f t="shared" si="27"/>
        <v>1468498.7850000001</v>
      </c>
      <c r="R100" s="168">
        <f t="shared" si="27"/>
        <v>5309</v>
      </c>
      <c r="S100" s="168">
        <f t="shared" si="27"/>
        <v>170513</v>
      </c>
      <c r="T100" s="168">
        <f t="shared" si="27"/>
        <v>637092</v>
      </c>
      <c r="U100" s="168">
        <f t="shared" si="27"/>
        <v>0</v>
      </c>
      <c r="V100" s="168">
        <f t="shared" si="27"/>
        <v>443806.875</v>
      </c>
      <c r="W100" s="168">
        <f t="shared" si="27"/>
        <v>0</v>
      </c>
      <c r="X100" s="168">
        <f t="shared" si="27"/>
        <v>0</v>
      </c>
      <c r="Y100" s="168">
        <f t="shared" si="27"/>
        <v>0</v>
      </c>
      <c r="Z100" s="168">
        <f t="shared" si="27"/>
        <v>0</v>
      </c>
      <c r="AA100" s="168">
        <f t="shared" si="27"/>
        <v>41212.125</v>
      </c>
      <c r="AB100" s="168">
        <f t="shared" si="27"/>
        <v>0</v>
      </c>
      <c r="AC100" s="168">
        <f t="shared" si="27"/>
        <v>1036483.5895</v>
      </c>
      <c r="AD100" s="168">
        <f t="shared" si="27"/>
        <v>12699252.484500002</v>
      </c>
      <c r="AE100" s="168">
        <f t="shared" si="27"/>
        <v>8935538.6750000007</v>
      </c>
      <c r="AF100" s="168">
        <f t="shared" si="27"/>
        <v>3763713.8095</v>
      </c>
    </row>
    <row r="102" spans="1:32" x14ac:dyDescent="0.2">
      <c r="A102" s="111" t="s">
        <v>30</v>
      </c>
      <c r="C102" s="109" t="s">
        <v>43</v>
      </c>
      <c r="H102" s="111"/>
      <c r="I102" s="111"/>
      <c r="J102" s="111"/>
      <c r="K102" s="111"/>
    </row>
    <row r="103" spans="1:32" x14ac:dyDescent="0.2">
      <c r="G103" s="186"/>
      <c r="L103" s="186"/>
      <c r="M103" s="186"/>
      <c r="O103" s="186"/>
      <c r="P103" s="186"/>
      <c r="Q103" s="186"/>
      <c r="V103" s="186"/>
      <c r="AC103" s="186"/>
      <c r="AD103" s="186"/>
      <c r="AE103" s="186"/>
      <c r="AF103" s="186"/>
    </row>
    <row r="104" spans="1:32" x14ac:dyDescent="0.2"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</row>
  </sheetData>
  <mergeCells count="41">
    <mergeCell ref="J14:J16"/>
    <mergeCell ref="K14:K16"/>
    <mergeCell ref="L14:L16"/>
    <mergeCell ref="F10:K10"/>
    <mergeCell ref="B2:F3"/>
    <mergeCell ref="I2:M3"/>
    <mergeCell ref="B4:F4"/>
    <mergeCell ref="G6:K8"/>
    <mergeCell ref="F9:J9"/>
    <mergeCell ref="U15:W15"/>
    <mergeCell ref="R14:R16"/>
    <mergeCell ref="S14:S16"/>
    <mergeCell ref="T14:T16"/>
    <mergeCell ref="A13:A16"/>
    <mergeCell ref="B13:B16"/>
    <mergeCell ref="C13:C16"/>
    <mergeCell ref="D13:D16"/>
    <mergeCell ref="E13:E16"/>
    <mergeCell ref="F13:F16"/>
    <mergeCell ref="G13:G16"/>
    <mergeCell ref="H13:J13"/>
    <mergeCell ref="K13:L13"/>
    <mergeCell ref="M13:M16"/>
    <mergeCell ref="H14:H16"/>
    <mergeCell ref="I14:I16"/>
    <mergeCell ref="O13:O16"/>
    <mergeCell ref="N13:N16"/>
    <mergeCell ref="AF13:AF16"/>
    <mergeCell ref="AB13:AC13"/>
    <mergeCell ref="AD13:AD16"/>
    <mergeCell ref="AE13:AE16"/>
    <mergeCell ref="AB14:AB16"/>
    <mergeCell ref="AC14:AC16"/>
    <mergeCell ref="P13:P16"/>
    <mergeCell ref="Q13:Q16"/>
    <mergeCell ref="R13:AA13"/>
    <mergeCell ref="U14:AA14"/>
    <mergeCell ref="X15:X16"/>
    <mergeCell ref="Y15:Y16"/>
    <mergeCell ref="Z15:Z16"/>
    <mergeCell ref="AA15:AA16"/>
  </mergeCells>
  <pageMargins left="0.47244094488188981" right="0" top="0.74803149606299213" bottom="0.74803149606299213" header="0.31496062992125984" footer="0.31496062992125984"/>
  <pageSetup paperSize="9" scale="44" fitToWidth="0" orientation="landscape" r:id="rId1"/>
  <headerFooter alignWithMargins="0"/>
  <colBreaks count="1" manualBreakCount="1">
    <brk id="13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view="pageBreakPreview" topLeftCell="Q24" zoomScale="80" zoomScaleNormal="80" zoomScaleSheetLayoutView="80" workbookViewId="0">
      <selection activeCell="AF63" sqref="AF63:AG63"/>
    </sheetView>
  </sheetViews>
  <sheetFormatPr defaultRowHeight="12.75" x14ac:dyDescent="0.2"/>
  <cols>
    <col min="1" max="1" width="38.85546875" style="22" customWidth="1"/>
    <col min="2" max="2" width="13.5703125" style="22" customWidth="1"/>
    <col min="3" max="3" width="15.7109375" style="22" customWidth="1"/>
    <col min="4" max="4" width="15.140625" style="22" customWidth="1"/>
    <col min="5" max="5" width="18" style="22" customWidth="1"/>
    <col min="6" max="6" width="13.140625" style="22" customWidth="1"/>
    <col min="7" max="7" width="19.85546875" style="22" customWidth="1"/>
    <col min="8" max="8" width="22.140625" style="22" customWidth="1"/>
    <col min="9" max="9" width="24.28515625" style="22" customWidth="1"/>
    <col min="10" max="10" width="27" style="22" customWidth="1"/>
    <col min="11" max="11" width="15.28515625" style="22" customWidth="1"/>
    <col min="12" max="12" width="19.140625" style="22" customWidth="1"/>
    <col min="13" max="13" width="18.5703125" style="22" customWidth="1"/>
    <col min="14" max="14" width="24.5703125" style="22" customWidth="1"/>
    <col min="15" max="15" width="14.85546875" style="22" customWidth="1"/>
    <col min="16" max="16" width="16.7109375" style="22" customWidth="1"/>
    <col min="17" max="17" width="12.85546875" style="22" customWidth="1"/>
    <col min="18" max="18" width="16.28515625" style="22" customWidth="1"/>
    <col min="19" max="19" width="14" style="22" customWidth="1"/>
    <col min="20" max="20" width="17.140625" style="22" customWidth="1"/>
    <col min="21" max="24" width="11" style="22" customWidth="1"/>
    <col min="25" max="25" width="9.140625" style="22"/>
    <col min="26" max="26" width="9.5703125" style="22" customWidth="1"/>
    <col min="27" max="27" width="9.140625" style="22"/>
    <col min="28" max="28" width="10.5703125" style="22" customWidth="1"/>
    <col min="29" max="29" width="12.140625" style="22" customWidth="1"/>
    <col min="30" max="30" width="12.42578125" style="22" customWidth="1"/>
    <col min="31" max="31" width="14.140625" style="22" customWidth="1"/>
    <col min="32" max="32" width="10" style="22" customWidth="1"/>
    <col min="33" max="33" width="12.85546875" style="22" customWidth="1"/>
    <col min="34" max="262" width="9.140625" style="22"/>
    <col min="263" max="263" width="31.42578125" style="22" customWidth="1"/>
    <col min="264" max="265" width="7.85546875" style="22" customWidth="1"/>
    <col min="266" max="266" width="8.5703125" style="22" customWidth="1"/>
    <col min="267" max="267" width="9.5703125" style="22" customWidth="1"/>
    <col min="268" max="268" width="12" style="22" customWidth="1"/>
    <col min="269" max="269" width="10.140625" style="22" customWidth="1"/>
    <col min="270" max="270" width="10.7109375" style="22" customWidth="1"/>
    <col min="271" max="271" width="20.28515625" style="22" customWidth="1"/>
    <col min="272" max="272" width="12.140625" style="22" customWidth="1"/>
    <col min="273" max="273" width="9.140625" style="22" customWidth="1"/>
    <col min="274" max="274" width="9.5703125" style="22" customWidth="1"/>
    <col min="275" max="518" width="9.140625" style="22"/>
    <col min="519" max="519" width="31.42578125" style="22" customWidth="1"/>
    <col min="520" max="521" width="7.85546875" style="22" customWidth="1"/>
    <col min="522" max="522" width="8.5703125" style="22" customWidth="1"/>
    <col min="523" max="523" width="9.5703125" style="22" customWidth="1"/>
    <col min="524" max="524" width="12" style="22" customWidth="1"/>
    <col min="525" max="525" width="10.140625" style="22" customWidth="1"/>
    <col min="526" max="526" width="10.7109375" style="22" customWidth="1"/>
    <col min="527" max="527" width="20.28515625" style="22" customWidth="1"/>
    <col min="528" max="528" width="12.140625" style="22" customWidth="1"/>
    <col min="529" max="529" width="9.140625" style="22" customWidth="1"/>
    <col min="530" max="530" width="9.5703125" style="22" customWidth="1"/>
    <col min="531" max="774" width="9.140625" style="22"/>
    <col min="775" max="775" width="31.42578125" style="22" customWidth="1"/>
    <col min="776" max="777" width="7.85546875" style="22" customWidth="1"/>
    <col min="778" max="778" width="8.5703125" style="22" customWidth="1"/>
    <col min="779" max="779" width="9.5703125" style="22" customWidth="1"/>
    <col min="780" max="780" width="12" style="22" customWidth="1"/>
    <col min="781" max="781" width="10.140625" style="22" customWidth="1"/>
    <col min="782" max="782" width="10.7109375" style="22" customWidth="1"/>
    <col min="783" max="783" width="20.28515625" style="22" customWidth="1"/>
    <col min="784" max="784" width="12.140625" style="22" customWidth="1"/>
    <col min="785" max="785" width="9.140625" style="22" customWidth="1"/>
    <col min="786" max="786" width="9.5703125" style="22" customWidth="1"/>
    <col min="787" max="1030" width="9.140625" style="22"/>
    <col min="1031" max="1031" width="31.42578125" style="22" customWidth="1"/>
    <col min="1032" max="1033" width="7.85546875" style="22" customWidth="1"/>
    <col min="1034" max="1034" width="8.5703125" style="22" customWidth="1"/>
    <col min="1035" max="1035" width="9.5703125" style="22" customWidth="1"/>
    <col min="1036" max="1036" width="12" style="22" customWidth="1"/>
    <col min="1037" max="1037" width="10.140625" style="22" customWidth="1"/>
    <col min="1038" max="1038" width="10.7109375" style="22" customWidth="1"/>
    <col min="1039" max="1039" width="20.28515625" style="22" customWidth="1"/>
    <col min="1040" max="1040" width="12.140625" style="22" customWidth="1"/>
    <col min="1041" max="1041" width="9.140625" style="22" customWidth="1"/>
    <col min="1042" max="1042" width="9.5703125" style="22" customWidth="1"/>
    <col min="1043" max="1286" width="9.140625" style="22"/>
    <col min="1287" max="1287" width="31.42578125" style="22" customWidth="1"/>
    <col min="1288" max="1289" width="7.85546875" style="22" customWidth="1"/>
    <col min="1290" max="1290" width="8.5703125" style="22" customWidth="1"/>
    <col min="1291" max="1291" width="9.5703125" style="22" customWidth="1"/>
    <col min="1292" max="1292" width="12" style="22" customWidth="1"/>
    <col min="1293" max="1293" width="10.140625" style="22" customWidth="1"/>
    <col min="1294" max="1294" width="10.7109375" style="22" customWidth="1"/>
    <col min="1295" max="1295" width="20.28515625" style="22" customWidth="1"/>
    <col min="1296" max="1296" width="12.140625" style="22" customWidth="1"/>
    <col min="1297" max="1297" width="9.140625" style="22" customWidth="1"/>
    <col min="1298" max="1298" width="9.5703125" style="22" customWidth="1"/>
    <col min="1299" max="1542" width="9.140625" style="22"/>
    <col min="1543" max="1543" width="31.42578125" style="22" customWidth="1"/>
    <col min="1544" max="1545" width="7.85546875" style="22" customWidth="1"/>
    <col min="1546" max="1546" width="8.5703125" style="22" customWidth="1"/>
    <col min="1547" max="1547" width="9.5703125" style="22" customWidth="1"/>
    <col min="1548" max="1548" width="12" style="22" customWidth="1"/>
    <col min="1549" max="1549" width="10.140625" style="22" customWidth="1"/>
    <col min="1550" max="1550" width="10.7109375" style="22" customWidth="1"/>
    <col min="1551" max="1551" width="20.28515625" style="22" customWidth="1"/>
    <col min="1552" max="1552" width="12.140625" style="22" customWidth="1"/>
    <col min="1553" max="1553" width="9.140625" style="22" customWidth="1"/>
    <col min="1554" max="1554" width="9.5703125" style="22" customWidth="1"/>
    <col min="1555" max="1798" width="9.140625" style="22"/>
    <col min="1799" max="1799" width="31.42578125" style="22" customWidth="1"/>
    <col min="1800" max="1801" width="7.85546875" style="22" customWidth="1"/>
    <col min="1802" max="1802" width="8.5703125" style="22" customWidth="1"/>
    <col min="1803" max="1803" width="9.5703125" style="22" customWidth="1"/>
    <col min="1804" max="1804" width="12" style="22" customWidth="1"/>
    <col min="1805" max="1805" width="10.140625" style="22" customWidth="1"/>
    <col min="1806" max="1806" width="10.7109375" style="22" customWidth="1"/>
    <col min="1807" max="1807" width="20.28515625" style="22" customWidth="1"/>
    <col min="1808" max="1808" width="12.140625" style="22" customWidth="1"/>
    <col min="1809" max="1809" width="9.140625" style="22" customWidth="1"/>
    <col min="1810" max="1810" width="9.5703125" style="22" customWidth="1"/>
    <col min="1811" max="2054" width="9.140625" style="22"/>
    <col min="2055" max="2055" width="31.42578125" style="22" customWidth="1"/>
    <col min="2056" max="2057" width="7.85546875" style="22" customWidth="1"/>
    <col min="2058" max="2058" width="8.5703125" style="22" customWidth="1"/>
    <col min="2059" max="2059" width="9.5703125" style="22" customWidth="1"/>
    <col min="2060" max="2060" width="12" style="22" customWidth="1"/>
    <col min="2061" max="2061" width="10.140625" style="22" customWidth="1"/>
    <col min="2062" max="2062" width="10.7109375" style="22" customWidth="1"/>
    <col min="2063" max="2063" width="20.28515625" style="22" customWidth="1"/>
    <col min="2064" max="2064" width="12.140625" style="22" customWidth="1"/>
    <col min="2065" max="2065" width="9.140625" style="22" customWidth="1"/>
    <col min="2066" max="2066" width="9.5703125" style="22" customWidth="1"/>
    <col min="2067" max="2310" width="9.140625" style="22"/>
    <col min="2311" max="2311" width="31.42578125" style="22" customWidth="1"/>
    <col min="2312" max="2313" width="7.85546875" style="22" customWidth="1"/>
    <col min="2314" max="2314" width="8.5703125" style="22" customWidth="1"/>
    <col min="2315" max="2315" width="9.5703125" style="22" customWidth="1"/>
    <col min="2316" max="2316" width="12" style="22" customWidth="1"/>
    <col min="2317" max="2317" width="10.140625" style="22" customWidth="1"/>
    <col min="2318" max="2318" width="10.7109375" style="22" customWidth="1"/>
    <col min="2319" max="2319" width="20.28515625" style="22" customWidth="1"/>
    <col min="2320" max="2320" width="12.140625" style="22" customWidth="1"/>
    <col min="2321" max="2321" width="9.140625" style="22" customWidth="1"/>
    <col min="2322" max="2322" width="9.5703125" style="22" customWidth="1"/>
    <col min="2323" max="2566" width="9.140625" style="22"/>
    <col min="2567" max="2567" width="31.42578125" style="22" customWidth="1"/>
    <col min="2568" max="2569" width="7.85546875" style="22" customWidth="1"/>
    <col min="2570" max="2570" width="8.5703125" style="22" customWidth="1"/>
    <col min="2571" max="2571" width="9.5703125" style="22" customWidth="1"/>
    <col min="2572" max="2572" width="12" style="22" customWidth="1"/>
    <col min="2573" max="2573" width="10.140625" style="22" customWidth="1"/>
    <col min="2574" max="2574" width="10.7109375" style="22" customWidth="1"/>
    <col min="2575" max="2575" width="20.28515625" style="22" customWidth="1"/>
    <col min="2576" max="2576" width="12.140625" style="22" customWidth="1"/>
    <col min="2577" max="2577" width="9.140625" style="22" customWidth="1"/>
    <col min="2578" max="2578" width="9.5703125" style="22" customWidth="1"/>
    <col min="2579" max="2822" width="9.140625" style="22"/>
    <col min="2823" max="2823" width="31.42578125" style="22" customWidth="1"/>
    <col min="2824" max="2825" width="7.85546875" style="22" customWidth="1"/>
    <col min="2826" max="2826" width="8.5703125" style="22" customWidth="1"/>
    <col min="2827" max="2827" width="9.5703125" style="22" customWidth="1"/>
    <col min="2828" max="2828" width="12" style="22" customWidth="1"/>
    <col min="2829" max="2829" width="10.140625" style="22" customWidth="1"/>
    <col min="2830" max="2830" width="10.7109375" style="22" customWidth="1"/>
    <col min="2831" max="2831" width="20.28515625" style="22" customWidth="1"/>
    <col min="2832" max="2832" width="12.140625" style="22" customWidth="1"/>
    <col min="2833" max="2833" width="9.140625" style="22" customWidth="1"/>
    <col min="2834" max="2834" width="9.5703125" style="22" customWidth="1"/>
    <col min="2835" max="3078" width="9.140625" style="22"/>
    <col min="3079" max="3079" width="31.42578125" style="22" customWidth="1"/>
    <col min="3080" max="3081" width="7.85546875" style="22" customWidth="1"/>
    <col min="3082" max="3082" width="8.5703125" style="22" customWidth="1"/>
    <col min="3083" max="3083" width="9.5703125" style="22" customWidth="1"/>
    <col min="3084" max="3084" width="12" style="22" customWidth="1"/>
    <col min="3085" max="3085" width="10.140625" style="22" customWidth="1"/>
    <col min="3086" max="3086" width="10.7109375" style="22" customWidth="1"/>
    <col min="3087" max="3087" width="20.28515625" style="22" customWidth="1"/>
    <col min="3088" max="3088" width="12.140625" style="22" customWidth="1"/>
    <col min="3089" max="3089" width="9.140625" style="22" customWidth="1"/>
    <col min="3090" max="3090" width="9.5703125" style="22" customWidth="1"/>
    <col min="3091" max="3334" width="9.140625" style="22"/>
    <col min="3335" max="3335" width="31.42578125" style="22" customWidth="1"/>
    <col min="3336" max="3337" width="7.85546875" style="22" customWidth="1"/>
    <col min="3338" max="3338" width="8.5703125" style="22" customWidth="1"/>
    <col min="3339" max="3339" width="9.5703125" style="22" customWidth="1"/>
    <col min="3340" max="3340" width="12" style="22" customWidth="1"/>
    <col min="3341" max="3341" width="10.140625" style="22" customWidth="1"/>
    <col min="3342" max="3342" width="10.7109375" style="22" customWidth="1"/>
    <col min="3343" max="3343" width="20.28515625" style="22" customWidth="1"/>
    <col min="3344" max="3344" width="12.140625" style="22" customWidth="1"/>
    <col min="3345" max="3345" width="9.140625" style="22" customWidth="1"/>
    <col min="3346" max="3346" width="9.5703125" style="22" customWidth="1"/>
    <col min="3347" max="3590" width="9.140625" style="22"/>
    <col min="3591" max="3591" width="31.42578125" style="22" customWidth="1"/>
    <col min="3592" max="3593" width="7.85546875" style="22" customWidth="1"/>
    <col min="3594" max="3594" width="8.5703125" style="22" customWidth="1"/>
    <col min="3595" max="3595" width="9.5703125" style="22" customWidth="1"/>
    <col min="3596" max="3596" width="12" style="22" customWidth="1"/>
    <col min="3597" max="3597" width="10.140625" style="22" customWidth="1"/>
    <col min="3598" max="3598" width="10.7109375" style="22" customWidth="1"/>
    <col min="3599" max="3599" width="20.28515625" style="22" customWidth="1"/>
    <col min="3600" max="3600" width="12.140625" style="22" customWidth="1"/>
    <col min="3601" max="3601" width="9.140625" style="22" customWidth="1"/>
    <col min="3602" max="3602" width="9.5703125" style="22" customWidth="1"/>
    <col min="3603" max="3846" width="9.140625" style="22"/>
    <col min="3847" max="3847" width="31.42578125" style="22" customWidth="1"/>
    <col min="3848" max="3849" width="7.85546875" style="22" customWidth="1"/>
    <col min="3850" max="3850" width="8.5703125" style="22" customWidth="1"/>
    <col min="3851" max="3851" width="9.5703125" style="22" customWidth="1"/>
    <col min="3852" max="3852" width="12" style="22" customWidth="1"/>
    <col min="3853" max="3853" width="10.140625" style="22" customWidth="1"/>
    <col min="3854" max="3854" width="10.7109375" style="22" customWidth="1"/>
    <col min="3855" max="3855" width="20.28515625" style="22" customWidth="1"/>
    <col min="3856" max="3856" width="12.140625" style="22" customWidth="1"/>
    <col min="3857" max="3857" width="9.140625" style="22" customWidth="1"/>
    <col min="3858" max="3858" width="9.5703125" style="22" customWidth="1"/>
    <col min="3859" max="4102" width="9.140625" style="22"/>
    <col min="4103" max="4103" width="31.42578125" style="22" customWidth="1"/>
    <col min="4104" max="4105" width="7.85546875" style="22" customWidth="1"/>
    <col min="4106" max="4106" width="8.5703125" style="22" customWidth="1"/>
    <col min="4107" max="4107" width="9.5703125" style="22" customWidth="1"/>
    <col min="4108" max="4108" width="12" style="22" customWidth="1"/>
    <col min="4109" max="4109" width="10.140625" style="22" customWidth="1"/>
    <col min="4110" max="4110" width="10.7109375" style="22" customWidth="1"/>
    <col min="4111" max="4111" width="20.28515625" style="22" customWidth="1"/>
    <col min="4112" max="4112" width="12.140625" style="22" customWidth="1"/>
    <col min="4113" max="4113" width="9.140625" style="22" customWidth="1"/>
    <col min="4114" max="4114" width="9.5703125" style="22" customWidth="1"/>
    <col min="4115" max="4358" width="9.140625" style="22"/>
    <col min="4359" max="4359" width="31.42578125" style="22" customWidth="1"/>
    <col min="4360" max="4361" width="7.85546875" style="22" customWidth="1"/>
    <col min="4362" max="4362" width="8.5703125" style="22" customWidth="1"/>
    <col min="4363" max="4363" width="9.5703125" style="22" customWidth="1"/>
    <col min="4364" max="4364" width="12" style="22" customWidth="1"/>
    <col min="4365" max="4365" width="10.140625" style="22" customWidth="1"/>
    <col min="4366" max="4366" width="10.7109375" style="22" customWidth="1"/>
    <col min="4367" max="4367" width="20.28515625" style="22" customWidth="1"/>
    <col min="4368" max="4368" width="12.140625" style="22" customWidth="1"/>
    <col min="4369" max="4369" width="9.140625" style="22" customWidth="1"/>
    <col min="4370" max="4370" width="9.5703125" style="22" customWidth="1"/>
    <col min="4371" max="4614" width="9.140625" style="22"/>
    <col min="4615" max="4615" width="31.42578125" style="22" customWidth="1"/>
    <col min="4616" max="4617" width="7.85546875" style="22" customWidth="1"/>
    <col min="4618" max="4618" width="8.5703125" style="22" customWidth="1"/>
    <col min="4619" max="4619" width="9.5703125" style="22" customWidth="1"/>
    <col min="4620" max="4620" width="12" style="22" customWidth="1"/>
    <col min="4621" max="4621" width="10.140625" style="22" customWidth="1"/>
    <col min="4622" max="4622" width="10.7109375" style="22" customWidth="1"/>
    <col min="4623" max="4623" width="20.28515625" style="22" customWidth="1"/>
    <col min="4624" max="4624" width="12.140625" style="22" customWidth="1"/>
    <col min="4625" max="4625" width="9.140625" style="22" customWidth="1"/>
    <col min="4626" max="4626" width="9.5703125" style="22" customWidth="1"/>
    <col min="4627" max="4870" width="9.140625" style="22"/>
    <col min="4871" max="4871" width="31.42578125" style="22" customWidth="1"/>
    <col min="4872" max="4873" width="7.85546875" style="22" customWidth="1"/>
    <col min="4874" max="4874" width="8.5703125" style="22" customWidth="1"/>
    <col min="4875" max="4875" width="9.5703125" style="22" customWidth="1"/>
    <col min="4876" max="4876" width="12" style="22" customWidth="1"/>
    <col min="4877" max="4877" width="10.140625" style="22" customWidth="1"/>
    <col min="4878" max="4878" width="10.7109375" style="22" customWidth="1"/>
    <col min="4879" max="4879" width="20.28515625" style="22" customWidth="1"/>
    <col min="4880" max="4880" width="12.140625" style="22" customWidth="1"/>
    <col min="4881" max="4881" width="9.140625" style="22" customWidth="1"/>
    <col min="4882" max="4882" width="9.5703125" style="22" customWidth="1"/>
    <col min="4883" max="5126" width="9.140625" style="22"/>
    <col min="5127" max="5127" width="31.42578125" style="22" customWidth="1"/>
    <col min="5128" max="5129" width="7.85546875" style="22" customWidth="1"/>
    <col min="5130" max="5130" width="8.5703125" style="22" customWidth="1"/>
    <col min="5131" max="5131" width="9.5703125" style="22" customWidth="1"/>
    <col min="5132" max="5132" width="12" style="22" customWidth="1"/>
    <col min="5133" max="5133" width="10.140625" style="22" customWidth="1"/>
    <col min="5134" max="5134" width="10.7109375" style="22" customWidth="1"/>
    <col min="5135" max="5135" width="20.28515625" style="22" customWidth="1"/>
    <col min="5136" max="5136" width="12.140625" style="22" customWidth="1"/>
    <col min="5137" max="5137" width="9.140625" style="22" customWidth="1"/>
    <col min="5138" max="5138" width="9.5703125" style="22" customWidth="1"/>
    <col min="5139" max="5382" width="9.140625" style="22"/>
    <col min="5383" max="5383" width="31.42578125" style="22" customWidth="1"/>
    <col min="5384" max="5385" width="7.85546875" style="22" customWidth="1"/>
    <col min="5386" max="5386" width="8.5703125" style="22" customWidth="1"/>
    <col min="5387" max="5387" width="9.5703125" style="22" customWidth="1"/>
    <col min="5388" max="5388" width="12" style="22" customWidth="1"/>
    <col min="5389" max="5389" width="10.140625" style="22" customWidth="1"/>
    <col min="5390" max="5390" width="10.7109375" style="22" customWidth="1"/>
    <col min="5391" max="5391" width="20.28515625" style="22" customWidth="1"/>
    <col min="5392" max="5392" width="12.140625" style="22" customWidth="1"/>
    <col min="5393" max="5393" width="9.140625" style="22" customWidth="1"/>
    <col min="5394" max="5394" width="9.5703125" style="22" customWidth="1"/>
    <col min="5395" max="5638" width="9.140625" style="22"/>
    <col min="5639" max="5639" width="31.42578125" style="22" customWidth="1"/>
    <col min="5640" max="5641" width="7.85546875" style="22" customWidth="1"/>
    <col min="5642" max="5642" width="8.5703125" style="22" customWidth="1"/>
    <col min="5643" max="5643" width="9.5703125" style="22" customWidth="1"/>
    <col min="5644" max="5644" width="12" style="22" customWidth="1"/>
    <col min="5645" max="5645" width="10.140625" style="22" customWidth="1"/>
    <col min="5646" max="5646" width="10.7109375" style="22" customWidth="1"/>
    <col min="5647" max="5647" width="20.28515625" style="22" customWidth="1"/>
    <col min="5648" max="5648" width="12.140625" style="22" customWidth="1"/>
    <col min="5649" max="5649" width="9.140625" style="22" customWidth="1"/>
    <col min="5650" max="5650" width="9.5703125" style="22" customWidth="1"/>
    <col min="5651" max="5894" width="9.140625" style="22"/>
    <col min="5895" max="5895" width="31.42578125" style="22" customWidth="1"/>
    <col min="5896" max="5897" width="7.85546875" style="22" customWidth="1"/>
    <col min="5898" max="5898" width="8.5703125" style="22" customWidth="1"/>
    <col min="5899" max="5899" width="9.5703125" style="22" customWidth="1"/>
    <col min="5900" max="5900" width="12" style="22" customWidth="1"/>
    <col min="5901" max="5901" width="10.140625" style="22" customWidth="1"/>
    <col min="5902" max="5902" width="10.7109375" style="22" customWidth="1"/>
    <col min="5903" max="5903" width="20.28515625" style="22" customWidth="1"/>
    <col min="5904" max="5904" width="12.140625" style="22" customWidth="1"/>
    <col min="5905" max="5905" width="9.140625" style="22" customWidth="1"/>
    <col min="5906" max="5906" width="9.5703125" style="22" customWidth="1"/>
    <col min="5907" max="6150" width="9.140625" style="22"/>
    <col min="6151" max="6151" width="31.42578125" style="22" customWidth="1"/>
    <col min="6152" max="6153" width="7.85546875" style="22" customWidth="1"/>
    <col min="6154" max="6154" width="8.5703125" style="22" customWidth="1"/>
    <col min="6155" max="6155" width="9.5703125" style="22" customWidth="1"/>
    <col min="6156" max="6156" width="12" style="22" customWidth="1"/>
    <col min="6157" max="6157" width="10.140625" style="22" customWidth="1"/>
    <col min="6158" max="6158" width="10.7109375" style="22" customWidth="1"/>
    <col min="6159" max="6159" width="20.28515625" style="22" customWidth="1"/>
    <col min="6160" max="6160" width="12.140625" style="22" customWidth="1"/>
    <col min="6161" max="6161" width="9.140625" style="22" customWidth="1"/>
    <col min="6162" max="6162" width="9.5703125" style="22" customWidth="1"/>
    <col min="6163" max="6406" width="9.140625" style="22"/>
    <col min="6407" max="6407" width="31.42578125" style="22" customWidth="1"/>
    <col min="6408" max="6409" width="7.85546875" style="22" customWidth="1"/>
    <col min="6410" max="6410" width="8.5703125" style="22" customWidth="1"/>
    <col min="6411" max="6411" width="9.5703125" style="22" customWidth="1"/>
    <col min="6412" max="6412" width="12" style="22" customWidth="1"/>
    <col min="6413" max="6413" width="10.140625" style="22" customWidth="1"/>
    <col min="6414" max="6414" width="10.7109375" style="22" customWidth="1"/>
    <col min="6415" max="6415" width="20.28515625" style="22" customWidth="1"/>
    <col min="6416" max="6416" width="12.140625" style="22" customWidth="1"/>
    <col min="6417" max="6417" width="9.140625" style="22" customWidth="1"/>
    <col min="6418" max="6418" width="9.5703125" style="22" customWidth="1"/>
    <col min="6419" max="6662" width="9.140625" style="22"/>
    <col min="6663" max="6663" width="31.42578125" style="22" customWidth="1"/>
    <col min="6664" max="6665" width="7.85546875" style="22" customWidth="1"/>
    <col min="6666" max="6666" width="8.5703125" style="22" customWidth="1"/>
    <col min="6667" max="6667" width="9.5703125" style="22" customWidth="1"/>
    <col min="6668" max="6668" width="12" style="22" customWidth="1"/>
    <col min="6669" max="6669" width="10.140625" style="22" customWidth="1"/>
    <col min="6670" max="6670" width="10.7109375" style="22" customWidth="1"/>
    <col min="6671" max="6671" width="20.28515625" style="22" customWidth="1"/>
    <col min="6672" max="6672" width="12.140625" style="22" customWidth="1"/>
    <col min="6673" max="6673" width="9.140625" style="22" customWidth="1"/>
    <col min="6674" max="6674" width="9.5703125" style="22" customWidth="1"/>
    <col min="6675" max="6918" width="9.140625" style="22"/>
    <col min="6919" max="6919" width="31.42578125" style="22" customWidth="1"/>
    <col min="6920" max="6921" width="7.85546875" style="22" customWidth="1"/>
    <col min="6922" max="6922" width="8.5703125" style="22" customWidth="1"/>
    <col min="6923" max="6923" width="9.5703125" style="22" customWidth="1"/>
    <col min="6924" max="6924" width="12" style="22" customWidth="1"/>
    <col min="6925" max="6925" width="10.140625" style="22" customWidth="1"/>
    <col min="6926" max="6926" width="10.7109375" style="22" customWidth="1"/>
    <col min="6927" max="6927" width="20.28515625" style="22" customWidth="1"/>
    <col min="6928" max="6928" width="12.140625" style="22" customWidth="1"/>
    <col min="6929" max="6929" width="9.140625" style="22" customWidth="1"/>
    <col min="6930" max="6930" width="9.5703125" style="22" customWidth="1"/>
    <col min="6931" max="7174" width="9.140625" style="22"/>
    <col min="7175" max="7175" width="31.42578125" style="22" customWidth="1"/>
    <col min="7176" max="7177" width="7.85546875" style="22" customWidth="1"/>
    <col min="7178" max="7178" width="8.5703125" style="22" customWidth="1"/>
    <col min="7179" max="7179" width="9.5703125" style="22" customWidth="1"/>
    <col min="7180" max="7180" width="12" style="22" customWidth="1"/>
    <col min="7181" max="7181" width="10.140625" style="22" customWidth="1"/>
    <col min="7182" max="7182" width="10.7109375" style="22" customWidth="1"/>
    <col min="7183" max="7183" width="20.28515625" style="22" customWidth="1"/>
    <col min="7184" max="7184" width="12.140625" style="22" customWidth="1"/>
    <col min="7185" max="7185" width="9.140625" style="22" customWidth="1"/>
    <col min="7186" max="7186" width="9.5703125" style="22" customWidth="1"/>
    <col min="7187" max="7430" width="9.140625" style="22"/>
    <col min="7431" max="7431" width="31.42578125" style="22" customWidth="1"/>
    <col min="7432" max="7433" width="7.85546875" style="22" customWidth="1"/>
    <col min="7434" max="7434" width="8.5703125" style="22" customWidth="1"/>
    <col min="7435" max="7435" width="9.5703125" style="22" customWidth="1"/>
    <col min="7436" max="7436" width="12" style="22" customWidth="1"/>
    <col min="7437" max="7437" width="10.140625" style="22" customWidth="1"/>
    <col min="7438" max="7438" width="10.7109375" style="22" customWidth="1"/>
    <col min="7439" max="7439" width="20.28515625" style="22" customWidth="1"/>
    <col min="7440" max="7440" width="12.140625" style="22" customWidth="1"/>
    <col min="7441" max="7441" width="9.140625" style="22" customWidth="1"/>
    <col min="7442" max="7442" width="9.5703125" style="22" customWidth="1"/>
    <col min="7443" max="7686" width="9.140625" style="22"/>
    <col min="7687" max="7687" width="31.42578125" style="22" customWidth="1"/>
    <col min="7688" max="7689" width="7.85546875" style="22" customWidth="1"/>
    <col min="7690" max="7690" width="8.5703125" style="22" customWidth="1"/>
    <col min="7691" max="7691" width="9.5703125" style="22" customWidth="1"/>
    <col min="7692" max="7692" width="12" style="22" customWidth="1"/>
    <col min="7693" max="7693" width="10.140625" style="22" customWidth="1"/>
    <col min="7694" max="7694" width="10.7109375" style="22" customWidth="1"/>
    <col min="7695" max="7695" width="20.28515625" style="22" customWidth="1"/>
    <col min="7696" max="7696" width="12.140625" style="22" customWidth="1"/>
    <col min="7697" max="7697" width="9.140625" style="22" customWidth="1"/>
    <col min="7698" max="7698" width="9.5703125" style="22" customWidth="1"/>
    <col min="7699" max="7942" width="9.140625" style="22"/>
    <col min="7943" max="7943" width="31.42578125" style="22" customWidth="1"/>
    <col min="7944" max="7945" width="7.85546875" style="22" customWidth="1"/>
    <col min="7946" max="7946" width="8.5703125" style="22" customWidth="1"/>
    <col min="7947" max="7947" width="9.5703125" style="22" customWidth="1"/>
    <col min="7948" max="7948" width="12" style="22" customWidth="1"/>
    <col min="7949" max="7949" width="10.140625" style="22" customWidth="1"/>
    <col min="7950" max="7950" width="10.7109375" style="22" customWidth="1"/>
    <col min="7951" max="7951" width="20.28515625" style="22" customWidth="1"/>
    <col min="7952" max="7952" width="12.140625" style="22" customWidth="1"/>
    <col min="7953" max="7953" width="9.140625" style="22" customWidth="1"/>
    <col min="7954" max="7954" width="9.5703125" style="22" customWidth="1"/>
    <col min="7955" max="8198" width="9.140625" style="22"/>
    <col min="8199" max="8199" width="31.42578125" style="22" customWidth="1"/>
    <col min="8200" max="8201" width="7.85546875" style="22" customWidth="1"/>
    <col min="8202" max="8202" width="8.5703125" style="22" customWidth="1"/>
    <col min="8203" max="8203" width="9.5703125" style="22" customWidth="1"/>
    <col min="8204" max="8204" width="12" style="22" customWidth="1"/>
    <col min="8205" max="8205" width="10.140625" style="22" customWidth="1"/>
    <col min="8206" max="8206" width="10.7109375" style="22" customWidth="1"/>
    <col min="8207" max="8207" width="20.28515625" style="22" customWidth="1"/>
    <col min="8208" max="8208" width="12.140625" style="22" customWidth="1"/>
    <col min="8209" max="8209" width="9.140625" style="22" customWidth="1"/>
    <col min="8210" max="8210" width="9.5703125" style="22" customWidth="1"/>
    <col min="8211" max="8454" width="9.140625" style="22"/>
    <col min="8455" max="8455" width="31.42578125" style="22" customWidth="1"/>
    <col min="8456" max="8457" width="7.85546875" style="22" customWidth="1"/>
    <col min="8458" max="8458" width="8.5703125" style="22" customWidth="1"/>
    <col min="8459" max="8459" width="9.5703125" style="22" customWidth="1"/>
    <col min="8460" max="8460" width="12" style="22" customWidth="1"/>
    <col min="8461" max="8461" width="10.140625" style="22" customWidth="1"/>
    <col min="8462" max="8462" width="10.7109375" style="22" customWidth="1"/>
    <col min="8463" max="8463" width="20.28515625" style="22" customWidth="1"/>
    <col min="8464" max="8464" width="12.140625" style="22" customWidth="1"/>
    <col min="8465" max="8465" width="9.140625" style="22" customWidth="1"/>
    <col min="8466" max="8466" width="9.5703125" style="22" customWidth="1"/>
    <col min="8467" max="8710" width="9.140625" style="22"/>
    <col min="8711" max="8711" width="31.42578125" style="22" customWidth="1"/>
    <col min="8712" max="8713" width="7.85546875" style="22" customWidth="1"/>
    <col min="8714" max="8714" width="8.5703125" style="22" customWidth="1"/>
    <col min="8715" max="8715" width="9.5703125" style="22" customWidth="1"/>
    <col min="8716" max="8716" width="12" style="22" customWidth="1"/>
    <col min="8717" max="8717" width="10.140625" style="22" customWidth="1"/>
    <col min="8718" max="8718" width="10.7109375" style="22" customWidth="1"/>
    <col min="8719" max="8719" width="20.28515625" style="22" customWidth="1"/>
    <col min="8720" max="8720" width="12.140625" style="22" customWidth="1"/>
    <col min="8721" max="8721" width="9.140625" style="22" customWidth="1"/>
    <col min="8722" max="8722" width="9.5703125" style="22" customWidth="1"/>
    <col min="8723" max="8966" width="9.140625" style="22"/>
    <col min="8967" max="8967" width="31.42578125" style="22" customWidth="1"/>
    <col min="8968" max="8969" width="7.85546875" style="22" customWidth="1"/>
    <col min="8970" max="8970" width="8.5703125" style="22" customWidth="1"/>
    <col min="8971" max="8971" width="9.5703125" style="22" customWidth="1"/>
    <col min="8972" max="8972" width="12" style="22" customWidth="1"/>
    <col min="8973" max="8973" width="10.140625" style="22" customWidth="1"/>
    <col min="8974" max="8974" width="10.7109375" style="22" customWidth="1"/>
    <col min="8975" max="8975" width="20.28515625" style="22" customWidth="1"/>
    <col min="8976" max="8976" width="12.140625" style="22" customWidth="1"/>
    <col min="8977" max="8977" width="9.140625" style="22" customWidth="1"/>
    <col min="8978" max="8978" width="9.5703125" style="22" customWidth="1"/>
    <col min="8979" max="9222" width="9.140625" style="22"/>
    <col min="9223" max="9223" width="31.42578125" style="22" customWidth="1"/>
    <col min="9224" max="9225" width="7.85546875" style="22" customWidth="1"/>
    <col min="9226" max="9226" width="8.5703125" style="22" customWidth="1"/>
    <col min="9227" max="9227" width="9.5703125" style="22" customWidth="1"/>
    <col min="9228" max="9228" width="12" style="22" customWidth="1"/>
    <col min="9229" max="9229" width="10.140625" style="22" customWidth="1"/>
    <col min="9230" max="9230" width="10.7109375" style="22" customWidth="1"/>
    <col min="9231" max="9231" width="20.28515625" style="22" customWidth="1"/>
    <col min="9232" max="9232" width="12.140625" style="22" customWidth="1"/>
    <col min="9233" max="9233" width="9.140625" style="22" customWidth="1"/>
    <col min="9234" max="9234" width="9.5703125" style="22" customWidth="1"/>
    <col min="9235" max="9478" width="9.140625" style="22"/>
    <col min="9479" max="9479" width="31.42578125" style="22" customWidth="1"/>
    <col min="9480" max="9481" width="7.85546875" style="22" customWidth="1"/>
    <col min="9482" max="9482" width="8.5703125" style="22" customWidth="1"/>
    <col min="9483" max="9483" width="9.5703125" style="22" customWidth="1"/>
    <col min="9484" max="9484" width="12" style="22" customWidth="1"/>
    <col min="9485" max="9485" width="10.140625" style="22" customWidth="1"/>
    <col min="9486" max="9486" width="10.7109375" style="22" customWidth="1"/>
    <col min="9487" max="9487" width="20.28515625" style="22" customWidth="1"/>
    <col min="9488" max="9488" width="12.140625" style="22" customWidth="1"/>
    <col min="9489" max="9489" width="9.140625" style="22" customWidth="1"/>
    <col min="9490" max="9490" width="9.5703125" style="22" customWidth="1"/>
    <col min="9491" max="9734" width="9.140625" style="22"/>
    <col min="9735" max="9735" width="31.42578125" style="22" customWidth="1"/>
    <col min="9736" max="9737" width="7.85546875" style="22" customWidth="1"/>
    <col min="9738" max="9738" width="8.5703125" style="22" customWidth="1"/>
    <col min="9739" max="9739" width="9.5703125" style="22" customWidth="1"/>
    <col min="9740" max="9740" width="12" style="22" customWidth="1"/>
    <col min="9741" max="9741" width="10.140625" style="22" customWidth="1"/>
    <col min="9742" max="9742" width="10.7109375" style="22" customWidth="1"/>
    <col min="9743" max="9743" width="20.28515625" style="22" customWidth="1"/>
    <col min="9744" max="9744" width="12.140625" style="22" customWidth="1"/>
    <col min="9745" max="9745" width="9.140625" style="22" customWidth="1"/>
    <col min="9746" max="9746" width="9.5703125" style="22" customWidth="1"/>
    <col min="9747" max="9990" width="9.140625" style="22"/>
    <col min="9991" max="9991" width="31.42578125" style="22" customWidth="1"/>
    <col min="9992" max="9993" width="7.85546875" style="22" customWidth="1"/>
    <col min="9994" max="9994" width="8.5703125" style="22" customWidth="1"/>
    <col min="9995" max="9995" width="9.5703125" style="22" customWidth="1"/>
    <col min="9996" max="9996" width="12" style="22" customWidth="1"/>
    <col min="9997" max="9997" width="10.140625" style="22" customWidth="1"/>
    <col min="9998" max="9998" width="10.7109375" style="22" customWidth="1"/>
    <col min="9999" max="9999" width="20.28515625" style="22" customWidth="1"/>
    <col min="10000" max="10000" width="12.140625" style="22" customWidth="1"/>
    <col min="10001" max="10001" width="9.140625" style="22" customWidth="1"/>
    <col min="10002" max="10002" width="9.5703125" style="22" customWidth="1"/>
    <col min="10003" max="10246" width="9.140625" style="22"/>
    <col min="10247" max="10247" width="31.42578125" style="22" customWidth="1"/>
    <col min="10248" max="10249" width="7.85546875" style="22" customWidth="1"/>
    <col min="10250" max="10250" width="8.5703125" style="22" customWidth="1"/>
    <col min="10251" max="10251" width="9.5703125" style="22" customWidth="1"/>
    <col min="10252" max="10252" width="12" style="22" customWidth="1"/>
    <col min="10253" max="10253" width="10.140625" style="22" customWidth="1"/>
    <col min="10254" max="10254" width="10.7109375" style="22" customWidth="1"/>
    <col min="10255" max="10255" width="20.28515625" style="22" customWidth="1"/>
    <col min="10256" max="10256" width="12.140625" style="22" customWidth="1"/>
    <col min="10257" max="10257" width="9.140625" style="22" customWidth="1"/>
    <col min="10258" max="10258" width="9.5703125" style="22" customWidth="1"/>
    <col min="10259" max="10502" width="9.140625" style="22"/>
    <col min="10503" max="10503" width="31.42578125" style="22" customWidth="1"/>
    <col min="10504" max="10505" width="7.85546875" style="22" customWidth="1"/>
    <col min="10506" max="10506" width="8.5703125" style="22" customWidth="1"/>
    <col min="10507" max="10507" width="9.5703125" style="22" customWidth="1"/>
    <col min="10508" max="10508" width="12" style="22" customWidth="1"/>
    <col min="10509" max="10509" width="10.140625" style="22" customWidth="1"/>
    <col min="10510" max="10510" width="10.7109375" style="22" customWidth="1"/>
    <col min="10511" max="10511" width="20.28515625" style="22" customWidth="1"/>
    <col min="10512" max="10512" width="12.140625" style="22" customWidth="1"/>
    <col min="10513" max="10513" width="9.140625" style="22" customWidth="1"/>
    <col min="10514" max="10514" width="9.5703125" style="22" customWidth="1"/>
    <col min="10515" max="10758" width="9.140625" style="22"/>
    <col min="10759" max="10759" width="31.42578125" style="22" customWidth="1"/>
    <col min="10760" max="10761" width="7.85546875" style="22" customWidth="1"/>
    <col min="10762" max="10762" width="8.5703125" style="22" customWidth="1"/>
    <col min="10763" max="10763" width="9.5703125" style="22" customWidth="1"/>
    <col min="10764" max="10764" width="12" style="22" customWidth="1"/>
    <col min="10765" max="10765" width="10.140625" style="22" customWidth="1"/>
    <col min="10766" max="10766" width="10.7109375" style="22" customWidth="1"/>
    <col min="10767" max="10767" width="20.28515625" style="22" customWidth="1"/>
    <col min="10768" max="10768" width="12.140625" style="22" customWidth="1"/>
    <col min="10769" max="10769" width="9.140625" style="22" customWidth="1"/>
    <col min="10770" max="10770" width="9.5703125" style="22" customWidth="1"/>
    <col min="10771" max="11014" width="9.140625" style="22"/>
    <col min="11015" max="11015" width="31.42578125" style="22" customWidth="1"/>
    <col min="11016" max="11017" width="7.85546875" style="22" customWidth="1"/>
    <col min="11018" max="11018" width="8.5703125" style="22" customWidth="1"/>
    <col min="11019" max="11019" width="9.5703125" style="22" customWidth="1"/>
    <col min="11020" max="11020" width="12" style="22" customWidth="1"/>
    <col min="11021" max="11021" width="10.140625" style="22" customWidth="1"/>
    <col min="11022" max="11022" width="10.7109375" style="22" customWidth="1"/>
    <col min="11023" max="11023" width="20.28515625" style="22" customWidth="1"/>
    <col min="11024" max="11024" width="12.140625" style="22" customWidth="1"/>
    <col min="11025" max="11025" width="9.140625" style="22" customWidth="1"/>
    <col min="11026" max="11026" width="9.5703125" style="22" customWidth="1"/>
    <col min="11027" max="11270" width="9.140625" style="22"/>
    <col min="11271" max="11271" width="31.42578125" style="22" customWidth="1"/>
    <col min="11272" max="11273" width="7.85546875" style="22" customWidth="1"/>
    <col min="11274" max="11274" width="8.5703125" style="22" customWidth="1"/>
    <col min="11275" max="11275" width="9.5703125" style="22" customWidth="1"/>
    <col min="11276" max="11276" width="12" style="22" customWidth="1"/>
    <col min="11277" max="11277" width="10.140625" style="22" customWidth="1"/>
    <col min="11278" max="11278" width="10.7109375" style="22" customWidth="1"/>
    <col min="11279" max="11279" width="20.28515625" style="22" customWidth="1"/>
    <col min="11280" max="11280" width="12.140625" style="22" customWidth="1"/>
    <col min="11281" max="11281" width="9.140625" style="22" customWidth="1"/>
    <col min="11282" max="11282" width="9.5703125" style="22" customWidth="1"/>
    <col min="11283" max="11526" width="9.140625" style="22"/>
    <col min="11527" max="11527" width="31.42578125" style="22" customWidth="1"/>
    <col min="11528" max="11529" width="7.85546875" style="22" customWidth="1"/>
    <col min="11530" max="11530" width="8.5703125" style="22" customWidth="1"/>
    <col min="11531" max="11531" width="9.5703125" style="22" customWidth="1"/>
    <col min="11532" max="11532" width="12" style="22" customWidth="1"/>
    <col min="11533" max="11533" width="10.140625" style="22" customWidth="1"/>
    <col min="11534" max="11534" width="10.7109375" style="22" customWidth="1"/>
    <col min="11535" max="11535" width="20.28515625" style="22" customWidth="1"/>
    <col min="11536" max="11536" width="12.140625" style="22" customWidth="1"/>
    <col min="11537" max="11537" width="9.140625" style="22" customWidth="1"/>
    <col min="11538" max="11538" width="9.5703125" style="22" customWidth="1"/>
    <col min="11539" max="11782" width="9.140625" style="22"/>
    <col min="11783" max="11783" width="31.42578125" style="22" customWidth="1"/>
    <col min="11784" max="11785" width="7.85546875" style="22" customWidth="1"/>
    <col min="11786" max="11786" width="8.5703125" style="22" customWidth="1"/>
    <col min="11787" max="11787" width="9.5703125" style="22" customWidth="1"/>
    <col min="11788" max="11788" width="12" style="22" customWidth="1"/>
    <col min="11789" max="11789" width="10.140625" style="22" customWidth="1"/>
    <col min="11790" max="11790" width="10.7109375" style="22" customWidth="1"/>
    <col min="11791" max="11791" width="20.28515625" style="22" customWidth="1"/>
    <col min="11792" max="11792" width="12.140625" style="22" customWidth="1"/>
    <col min="11793" max="11793" width="9.140625" style="22" customWidth="1"/>
    <col min="11794" max="11794" width="9.5703125" style="22" customWidth="1"/>
    <col min="11795" max="12038" width="9.140625" style="22"/>
    <col min="12039" max="12039" width="31.42578125" style="22" customWidth="1"/>
    <col min="12040" max="12041" width="7.85546875" style="22" customWidth="1"/>
    <col min="12042" max="12042" width="8.5703125" style="22" customWidth="1"/>
    <col min="12043" max="12043" width="9.5703125" style="22" customWidth="1"/>
    <col min="12044" max="12044" width="12" style="22" customWidth="1"/>
    <col min="12045" max="12045" width="10.140625" style="22" customWidth="1"/>
    <col min="12046" max="12046" width="10.7109375" style="22" customWidth="1"/>
    <col min="12047" max="12047" width="20.28515625" style="22" customWidth="1"/>
    <col min="12048" max="12048" width="12.140625" style="22" customWidth="1"/>
    <col min="12049" max="12049" width="9.140625" style="22" customWidth="1"/>
    <col min="12050" max="12050" width="9.5703125" style="22" customWidth="1"/>
    <col min="12051" max="12294" width="9.140625" style="22"/>
    <col min="12295" max="12295" width="31.42578125" style="22" customWidth="1"/>
    <col min="12296" max="12297" width="7.85546875" style="22" customWidth="1"/>
    <col min="12298" max="12298" width="8.5703125" style="22" customWidth="1"/>
    <col min="12299" max="12299" width="9.5703125" style="22" customWidth="1"/>
    <col min="12300" max="12300" width="12" style="22" customWidth="1"/>
    <col min="12301" max="12301" width="10.140625" style="22" customWidth="1"/>
    <col min="12302" max="12302" width="10.7109375" style="22" customWidth="1"/>
    <col min="12303" max="12303" width="20.28515625" style="22" customWidth="1"/>
    <col min="12304" max="12304" width="12.140625" style="22" customWidth="1"/>
    <col min="12305" max="12305" width="9.140625" style="22" customWidth="1"/>
    <col min="12306" max="12306" width="9.5703125" style="22" customWidth="1"/>
    <col min="12307" max="12550" width="9.140625" style="22"/>
    <col min="12551" max="12551" width="31.42578125" style="22" customWidth="1"/>
    <col min="12552" max="12553" width="7.85546875" style="22" customWidth="1"/>
    <col min="12554" max="12554" width="8.5703125" style="22" customWidth="1"/>
    <col min="12555" max="12555" width="9.5703125" style="22" customWidth="1"/>
    <col min="12556" max="12556" width="12" style="22" customWidth="1"/>
    <col min="12557" max="12557" width="10.140625" style="22" customWidth="1"/>
    <col min="12558" max="12558" width="10.7109375" style="22" customWidth="1"/>
    <col min="12559" max="12559" width="20.28515625" style="22" customWidth="1"/>
    <col min="12560" max="12560" width="12.140625" style="22" customWidth="1"/>
    <col min="12561" max="12561" width="9.140625" style="22" customWidth="1"/>
    <col min="12562" max="12562" width="9.5703125" style="22" customWidth="1"/>
    <col min="12563" max="12806" width="9.140625" style="22"/>
    <col min="12807" max="12807" width="31.42578125" style="22" customWidth="1"/>
    <col min="12808" max="12809" width="7.85546875" style="22" customWidth="1"/>
    <col min="12810" max="12810" width="8.5703125" style="22" customWidth="1"/>
    <col min="12811" max="12811" width="9.5703125" style="22" customWidth="1"/>
    <col min="12812" max="12812" width="12" style="22" customWidth="1"/>
    <col min="12813" max="12813" width="10.140625" style="22" customWidth="1"/>
    <col min="12814" max="12814" width="10.7109375" style="22" customWidth="1"/>
    <col min="12815" max="12815" width="20.28515625" style="22" customWidth="1"/>
    <col min="12816" max="12816" width="12.140625" style="22" customWidth="1"/>
    <col min="12817" max="12817" width="9.140625" style="22" customWidth="1"/>
    <col min="12818" max="12818" width="9.5703125" style="22" customWidth="1"/>
    <col min="12819" max="13062" width="9.140625" style="22"/>
    <col min="13063" max="13063" width="31.42578125" style="22" customWidth="1"/>
    <col min="13064" max="13065" width="7.85546875" style="22" customWidth="1"/>
    <col min="13066" max="13066" width="8.5703125" style="22" customWidth="1"/>
    <col min="13067" max="13067" width="9.5703125" style="22" customWidth="1"/>
    <col min="13068" max="13068" width="12" style="22" customWidth="1"/>
    <col min="13069" max="13069" width="10.140625" style="22" customWidth="1"/>
    <col min="13070" max="13070" width="10.7109375" style="22" customWidth="1"/>
    <col min="13071" max="13071" width="20.28515625" style="22" customWidth="1"/>
    <col min="13072" max="13072" width="12.140625" style="22" customWidth="1"/>
    <col min="13073" max="13073" width="9.140625" style="22" customWidth="1"/>
    <col min="13074" max="13074" width="9.5703125" style="22" customWidth="1"/>
    <col min="13075" max="13318" width="9.140625" style="22"/>
    <col min="13319" max="13319" width="31.42578125" style="22" customWidth="1"/>
    <col min="13320" max="13321" width="7.85546875" style="22" customWidth="1"/>
    <col min="13322" max="13322" width="8.5703125" style="22" customWidth="1"/>
    <col min="13323" max="13323" width="9.5703125" style="22" customWidth="1"/>
    <col min="13324" max="13324" width="12" style="22" customWidth="1"/>
    <col min="13325" max="13325" width="10.140625" style="22" customWidth="1"/>
    <col min="13326" max="13326" width="10.7109375" style="22" customWidth="1"/>
    <col min="13327" max="13327" width="20.28515625" style="22" customWidth="1"/>
    <col min="13328" max="13328" width="12.140625" style="22" customWidth="1"/>
    <col min="13329" max="13329" width="9.140625" style="22" customWidth="1"/>
    <col min="13330" max="13330" width="9.5703125" style="22" customWidth="1"/>
    <col min="13331" max="13574" width="9.140625" style="22"/>
    <col min="13575" max="13575" width="31.42578125" style="22" customWidth="1"/>
    <col min="13576" max="13577" width="7.85546875" style="22" customWidth="1"/>
    <col min="13578" max="13578" width="8.5703125" style="22" customWidth="1"/>
    <col min="13579" max="13579" width="9.5703125" style="22" customWidth="1"/>
    <col min="13580" max="13580" width="12" style="22" customWidth="1"/>
    <col min="13581" max="13581" width="10.140625" style="22" customWidth="1"/>
    <col min="13582" max="13582" width="10.7109375" style="22" customWidth="1"/>
    <col min="13583" max="13583" width="20.28515625" style="22" customWidth="1"/>
    <col min="13584" max="13584" width="12.140625" style="22" customWidth="1"/>
    <col min="13585" max="13585" width="9.140625" style="22" customWidth="1"/>
    <col min="13586" max="13586" width="9.5703125" style="22" customWidth="1"/>
    <col min="13587" max="13830" width="9.140625" style="22"/>
    <col min="13831" max="13831" width="31.42578125" style="22" customWidth="1"/>
    <col min="13832" max="13833" width="7.85546875" style="22" customWidth="1"/>
    <col min="13834" max="13834" width="8.5703125" style="22" customWidth="1"/>
    <col min="13835" max="13835" width="9.5703125" style="22" customWidth="1"/>
    <col min="13836" max="13836" width="12" style="22" customWidth="1"/>
    <col min="13837" max="13837" width="10.140625" style="22" customWidth="1"/>
    <col min="13838" max="13838" width="10.7109375" style="22" customWidth="1"/>
    <col min="13839" max="13839" width="20.28515625" style="22" customWidth="1"/>
    <col min="13840" max="13840" width="12.140625" style="22" customWidth="1"/>
    <col min="13841" max="13841" width="9.140625" style="22" customWidth="1"/>
    <col min="13842" max="13842" width="9.5703125" style="22" customWidth="1"/>
    <col min="13843" max="14086" width="9.140625" style="22"/>
    <col min="14087" max="14087" width="31.42578125" style="22" customWidth="1"/>
    <col min="14088" max="14089" width="7.85546875" style="22" customWidth="1"/>
    <col min="14090" max="14090" width="8.5703125" style="22" customWidth="1"/>
    <col min="14091" max="14091" width="9.5703125" style="22" customWidth="1"/>
    <col min="14092" max="14092" width="12" style="22" customWidth="1"/>
    <col min="14093" max="14093" width="10.140625" style="22" customWidth="1"/>
    <col min="14094" max="14094" width="10.7109375" style="22" customWidth="1"/>
    <col min="14095" max="14095" width="20.28515625" style="22" customWidth="1"/>
    <col min="14096" max="14096" width="12.140625" style="22" customWidth="1"/>
    <col min="14097" max="14097" width="9.140625" style="22" customWidth="1"/>
    <col min="14098" max="14098" width="9.5703125" style="22" customWidth="1"/>
    <col min="14099" max="14342" width="9.140625" style="22"/>
    <col min="14343" max="14343" width="31.42578125" style="22" customWidth="1"/>
    <col min="14344" max="14345" width="7.85546875" style="22" customWidth="1"/>
    <col min="14346" max="14346" width="8.5703125" style="22" customWidth="1"/>
    <col min="14347" max="14347" width="9.5703125" style="22" customWidth="1"/>
    <col min="14348" max="14348" width="12" style="22" customWidth="1"/>
    <col min="14349" max="14349" width="10.140625" style="22" customWidth="1"/>
    <col min="14350" max="14350" width="10.7109375" style="22" customWidth="1"/>
    <col min="14351" max="14351" width="20.28515625" style="22" customWidth="1"/>
    <col min="14352" max="14352" width="12.140625" style="22" customWidth="1"/>
    <col min="14353" max="14353" width="9.140625" style="22" customWidth="1"/>
    <col min="14354" max="14354" width="9.5703125" style="22" customWidth="1"/>
    <col min="14355" max="14598" width="9.140625" style="22"/>
    <col min="14599" max="14599" width="31.42578125" style="22" customWidth="1"/>
    <col min="14600" max="14601" width="7.85546875" style="22" customWidth="1"/>
    <col min="14602" max="14602" width="8.5703125" style="22" customWidth="1"/>
    <col min="14603" max="14603" width="9.5703125" style="22" customWidth="1"/>
    <col min="14604" max="14604" width="12" style="22" customWidth="1"/>
    <col min="14605" max="14605" width="10.140625" style="22" customWidth="1"/>
    <col min="14606" max="14606" width="10.7109375" style="22" customWidth="1"/>
    <col min="14607" max="14607" width="20.28515625" style="22" customWidth="1"/>
    <col min="14608" max="14608" width="12.140625" style="22" customWidth="1"/>
    <col min="14609" max="14609" width="9.140625" style="22" customWidth="1"/>
    <col min="14610" max="14610" width="9.5703125" style="22" customWidth="1"/>
    <col min="14611" max="14854" width="9.140625" style="22"/>
    <col min="14855" max="14855" width="31.42578125" style="22" customWidth="1"/>
    <col min="14856" max="14857" width="7.85546875" style="22" customWidth="1"/>
    <col min="14858" max="14858" width="8.5703125" style="22" customWidth="1"/>
    <col min="14859" max="14859" width="9.5703125" style="22" customWidth="1"/>
    <col min="14860" max="14860" width="12" style="22" customWidth="1"/>
    <col min="14861" max="14861" width="10.140625" style="22" customWidth="1"/>
    <col min="14862" max="14862" width="10.7109375" style="22" customWidth="1"/>
    <col min="14863" max="14863" width="20.28515625" style="22" customWidth="1"/>
    <col min="14864" max="14864" width="12.140625" style="22" customWidth="1"/>
    <col min="14865" max="14865" width="9.140625" style="22" customWidth="1"/>
    <col min="14866" max="14866" width="9.5703125" style="22" customWidth="1"/>
    <col min="14867" max="15110" width="9.140625" style="22"/>
    <col min="15111" max="15111" width="31.42578125" style="22" customWidth="1"/>
    <col min="15112" max="15113" width="7.85546875" style="22" customWidth="1"/>
    <col min="15114" max="15114" width="8.5703125" style="22" customWidth="1"/>
    <col min="15115" max="15115" width="9.5703125" style="22" customWidth="1"/>
    <col min="15116" max="15116" width="12" style="22" customWidth="1"/>
    <col min="15117" max="15117" width="10.140625" style="22" customWidth="1"/>
    <col min="15118" max="15118" width="10.7109375" style="22" customWidth="1"/>
    <col min="15119" max="15119" width="20.28515625" style="22" customWidth="1"/>
    <col min="15120" max="15120" width="12.140625" style="22" customWidth="1"/>
    <col min="15121" max="15121" width="9.140625" style="22" customWidth="1"/>
    <col min="15122" max="15122" width="9.5703125" style="22" customWidth="1"/>
    <col min="15123" max="15366" width="9.140625" style="22"/>
    <col min="15367" max="15367" width="31.42578125" style="22" customWidth="1"/>
    <col min="15368" max="15369" width="7.85546875" style="22" customWidth="1"/>
    <col min="15370" max="15370" width="8.5703125" style="22" customWidth="1"/>
    <col min="15371" max="15371" width="9.5703125" style="22" customWidth="1"/>
    <col min="15372" max="15372" width="12" style="22" customWidth="1"/>
    <col min="15373" max="15373" width="10.140625" style="22" customWidth="1"/>
    <col min="15374" max="15374" width="10.7109375" style="22" customWidth="1"/>
    <col min="15375" max="15375" width="20.28515625" style="22" customWidth="1"/>
    <col min="15376" max="15376" width="12.140625" style="22" customWidth="1"/>
    <col min="15377" max="15377" width="9.140625" style="22" customWidth="1"/>
    <col min="15378" max="15378" width="9.5703125" style="22" customWidth="1"/>
    <col min="15379" max="15622" width="9.140625" style="22"/>
    <col min="15623" max="15623" width="31.42578125" style="22" customWidth="1"/>
    <col min="15624" max="15625" width="7.85546875" style="22" customWidth="1"/>
    <col min="15626" max="15626" width="8.5703125" style="22" customWidth="1"/>
    <col min="15627" max="15627" width="9.5703125" style="22" customWidth="1"/>
    <col min="15628" max="15628" width="12" style="22" customWidth="1"/>
    <col min="15629" max="15629" width="10.140625" style="22" customWidth="1"/>
    <col min="15630" max="15630" width="10.7109375" style="22" customWidth="1"/>
    <col min="15631" max="15631" width="20.28515625" style="22" customWidth="1"/>
    <col min="15632" max="15632" width="12.140625" style="22" customWidth="1"/>
    <col min="15633" max="15633" width="9.140625" style="22" customWidth="1"/>
    <col min="15634" max="15634" width="9.5703125" style="22" customWidth="1"/>
    <col min="15635" max="15878" width="9.140625" style="22"/>
    <col min="15879" max="15879" width="31.42578125" style="22" customWidth="1"/>
    <col min="15880" max="15881" width="7.85546875" style="22" customWidth="1"/>
    <col min="15882" max="15882" width="8.5703125" style="22" customWidth="1"/>
    <col min="15883" max="15883" width="9.5703125" style="22" customWidth="1"/>
    <col min="15884" max="15884" width="12" style="22" customWidth="1"/>
    <col min="15885" max="15885" width="10.140625" style="22" customWidth="1"/>
    <col min="15886" max="15886" width="10.7109375" style="22" customWidth="1"/>
    <col min="15887" max="15887" width="20.28515625" style="22" customWidth="1"/>
    <col min="15888" max="15888" width="12.140625" style="22" customWidth="1"/>
    <col min="15889" max="15889" width="9.140625" style="22" customWidth="1"/>
    <col min="15890" max="15890" width="9.5703125" style="22" customWidth="1"/>
    <col min="15891" max="16134" width="9.140625" style="22"/>
    <col min="16135" max="16135" width="31.42578125" style="22" customWidth="1"/>
    <col min="16136" max="16137" width="7.85546875" style="22" customWidth="1"/>
    <col min="16138" max="16138" width="8.5703125" style="22" customWidth="1"/>
    <col min="16139" max="16139" width="9.5703125" style="22" customWidth="1"/>
    <col min="16140" max="16140" width="12" style="22" customWidth="1"/>
    <col min="16141" max="16141" width="10.140625" style="22" customWidth="1"/>
    <col min="16142" max="16142" width="10.7109375" style="22" customWidth="1"/>
    <col min="16143" max="16143" width="20.28515625" style="22" customWidth="1"/>
    <col min="16144" max="16144" width="12.140625" style="22" customWidth="1"/>
    <col min="16145" max="16145" width="9.140625" style="22" customWidth="1"/>
    <col min="16146" max="16146" width="9.5703125" style="22" customWidth="1"/>
    <col min="16147" max="16384" width="9.140625" style="22"/>
  </cols>
  <sheetData>
    <row r="1" spans="1:33" ht="15.75" x14ac:dyDescent="0.25">
      <c r="B1" s="23" t="s">
        <v>0</v>
      </c>
      <c r="C1" s="23"/>
      <c r="D1" s="23"/>
      <c r="E1" s="23"/>
      <c r="H1" s="24"/>
      <c r="J1" s="25" t="s">
        <v>1</v>
      </c>
      <c r="K1" s="25"/>
      <c r="L1" s="23"/>
      <c r="M1" s="23"/>
      <c r="N1" s="26"/>
      <c r="T1" s="24"/>
      <c r="U1" s="24"/>
      <c r="V1" s="24"/>
      <c r="W1" s="24"/>
      <c r="X1" s="24"/>
      <c r="Y1" s="24"/>
      <c r="Z1" s="24"/>
    </row>
    <row r="2" spans="1:33" ht="15.75" x14ac:dyDescent="0.2">
      <c r="B2" s="102" t="s">
        <v>2</v>
      </c>
      <c r="C2" s="102"/>
      <c r="D2" s="102"/>
      <c r="E2" s="102"/>
      <c r="F2" s="102"/>
      <c r="G2" s="102"/>
      <c r="H2" s="27"/>
      <c r="J2" s="103" t="s">
        <v>41</v>
      </c>
      <c r="K2" s="103"/>
      <c r="L2" s="103"/>
      <c r="M2" s="103"/>
      <c r="N2" s="103"/>
      <c r="Q2" s="28"/>
      <c r="R2" s="28"/>
      <c r="S2" s="28"/>
      <c r="T2" s="29"/>
      <c r="U2" s="29"/>
      <c r="V2" s="29"/>
      <c r="W2" s="29"/>
      <c r="X2" s="29"/>
      <c r="Y2" s="30"/>
      <c r="Z2" s="29"/>
      <c r="AF2" s="50"/>
    </row>
    <row r="3" spans="1:33" ht="15.75" x14ac:dyDescent="0.2">
      <c r="B3" s="102"/>
      <c r="C3" s="102"/>
      <c r="D3" s="102"/>
      <c r="E3" s="102"/>
      <c r="F3" s="102"/>
      <c r="G3" s="102"/>
      <c r="H3" s="27"/>
      <c r="J3" s="103"/>
      <c r="K3" s="103"/>
      <c r="L3" s="103"/>
      <c r="M3" s="103"/>
      <c r="N3" s="103"/>
      <c r="Q3" s="28"/>
      <c r="R3" s="28"/>
      <c r="S3" s="28"/>
      <c r="T3" s="30"/>
      <c r="U3" s="30"/>
      <c r="V3" s="30"/>
      <c r="W3" s="30"/>
      <c r="X3" s="30"/>
      <c r="Y3" s="30"/>
      <c r="Z3" s="30"/>
      <c r="AF3" s="50"/>
    </row>
    <row r="4" spans="1:33" ht="15.75" x14ac:dyDescent="0.25">
      <c r="B4" s="104" t="s">
        <v>3</v>
      </c>
      <c r="C4" s="104"/>
      <c r="D4" s="104"/>
      <c r="E4" s="104"/>
      <c r="F4" s="104"/>
      <c r="G4" s="104"/>
      <c r="H4" s="31"/>
      <c r="J4" s="32" t="s">
        <v>42</v>
      </c>
      <c r="K4" s="32"/>
      <c r="L4" s="32"/>
      <c r="M4" s="32"/>
      <c r="N4" s="32"/>
      <c r="Q4" s="33"/>
      <c r="Z4" s="30"/>
      <c r="AF4" s="50"/>
    </row>
    <row r="5" spans="1:33" ht="15.75" x14ac:dyDescent="0.25">
      <c r="B5" s="34"/>
      <c r="C5" s="34"/>
      <c r="D5" s="33"/>
      <c r="O5" s="35"/>
      <c r="P5" s="34"/>
      <c r="Q5" s="33"/>
      <c r="AA5" s="26"/>
      <c r="AB5" s="26"/>
      <c r="AC5" s="26"/>
      <c r="AD5" s="26"/>
      <c r="AE5" s="26"/>
      <c r="AF5" s="35"/>
    </row>
    <row r="6" spans="1:33" x14ac:dyDescent="0.2">
      <c r="B6" s="28"/>
      <c r="C6" s="28"/>
      <c r="D6" s="28"/>
      <c r="E6" s="28"/>
      <c r="F6" s="28"/>
      <c r="G6" s="30"/>
      <c r="H6" s="105"/>
      <c r="I6" s="105"/>
      <c r="J6" s="105"/>
      <c r="K6" s="105"/>
      <c r="L6" s="105"/>
    </row>
    <row r="7" spans="1:33" x14ac:dyDescent="0.2">
      <c r="B7" s="35"/>
      <c r="C7" s="35"/>
      <c r="D7" s="36"/>
      <c r="E7" s="36"/>
      <c r="G7" s="35"/>
      <c r="H7" s="105"/>
      <c r="I7" s="105"/>
      <c r="J7" s="105"/>
      <c r="K7" s="105"/>
      <c r="L7" s="105"/>
    </row>
    <row r="8" spans="1:33" x14ac:dyDescent="0.2">
      <c r="B8" s="33"/>
      <c r="C8" s="33"/>
      <c r="D8" s="33"/>
      <c r="H8" s="105"/>
      <c r="I8" s="105"/>
      <c r="J8" s="105"/>
      <c r="K8" s="105"/>
      <c r="L8" s="105"/>
    </row>
    <row r="9" spans="1:33" ht="15.75" x14ac:dyDescent="0.2">
      <c r="A9" s="37"/>
      <c r="B9" s="37"/>
      <c r="C9" s="37"/>
      <c r="D9" s="37"/>
      <c r="E9" s="37"/>
      <c r="F9" s="37"/>
      <c r="G9" s="106" t="s">
        <v>4</v>
      </c>
      <c r="H9" s="106"/>
      <c r="I9" s="106"/>
      <c r="J9" s="106"/>
      <c r="K9" s="106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3" ht="15.75" x14ac:dyDescent="0.2">
      <c r="A10" s="38"/>
      <c r="B10" s="38"/>
      <c r="C10" s="38"/>
      <c r="D10" s="38"/>
      <c r="E10" s="38"/>
      <c r="F10" s="38"/>
      <c r="G10" s="107" t="s">
        <v>44</v>
      </c>
      <c r="H10" s="107"/>
      <c r="I10" s="107"/>
      <c r="J10" s="107"/>
      <c r="K10" s="107"/>
      <c r="L10" s="10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33" ht="15.75" x14ac:dyDescent="0.2">
      <c r="B11" s="39"/>
      <c r="C11" s="39"/>
      <c r="D11" s="39"/>
      <c r="E11" s="39"/>
      <c r="F11" s="39"/>
      <c r="G11" s="39"/>
      <c r="H11" s="39"/>
      <c r="I11" s="39" t="s">
        <v>5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spans="1:33" ht="16.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 t="s">
        <v>212</v>
      </c>
    </row>
    <row r="13" spans="1:33" s="21" customFormat="1" ht="14.25" x14ac:dyDescent="0.2">
      <c r="A13" s="99" t="s">
        <v>6</v>
      </c>
      <c r="B13" s="91" t="s">
        <v>7</v>
      </c>
      <c r="C13" s="51"/>
      <c r="D13" s="91" t="s">
        <v>8</v>
      </c>
      <c r="E13" s="91" t="s">
        <v>9</v>
      </c>
      <c r="F13" s="91" t="s">
        <v>10</v>
      </c>
      <c r="G13" s="99" t="s">
        <v>11</v>
      </c>
      <c r="H13" s="91" t="s">
        <v>12</v>
      </c>
      <c r="I13" s="94" t="s">
        <v>13</v>
      </c>
      <c r="J13" s="95"/>
      <c r="K13" s="96"/>
      <c r="L13" s="97" t="s">
        <v>14</v>
      </c>
      <c r="M13" s="98"/>
      <c r="N13" s="91" t="s">
        <v>15</v>
      </c>
      <c r="O13" s="91" t="s">
        <v>9</v>
      </c>
      <c r="P13" s="91" t="s">
        <v>39</v>
      </c>
      <c r="Q13" s="91" t="s">
        <v>11</v>
      </c>
      <c r="R13" s="91" t="s">
        <v>12</v>
      </c>
      <c r="S13" s="94" t="s">
        <v>13</v>
      </c>
      <c r="T13" s="95"/>
      <c r="U13" s="95"/>
      <c r="V13" s="95"/>
      <c r="W13" s="95"/>
      <c r="X13" s="95"/>
      <c r="Y13" s="95"/>
      <c r="Z13" s="95"/>
      <c r="AA13" s="95"/>
      <c r="AB13" s="96"/>
      <c r="AC13" s="97" t="s">
        <v>14</v>
      </c>
      <c r="AD13" s="98"/>
      <c r="AE13" s="91" t="s">
        <v>40</v>
      </c>
      <c r="AF13" s="87" t="s">
        <v>16</v>
      </c>
      <c r="AG13" s="87" t="s">
        <v>17</v>
      </c>
    </row>
    <row r="14" spans="1:33" s="21" customFormat="1" ht="15" x14ac:dyDescent="0.2">
      <c r="A14" s="100"/>
      <c r="B14" s="92"/>
      <c r="C14" s="52"/>
      <c r="D14" s="92"/>
      <c r="E14" s="92"/>
      <c r="F14" s="92"/>
      <c r="G14" s="100"/>
      <c r="H14" s="92"/>
      <c r="I14" s="88" t="s">
        <v>211</v>
      </c>
      <c r="J14" s="86" t="s">
        <v>18</v>
      </c>
      <c r="K14" s="88" t="s">
        <v>210</v>
      </c>
      <c r="L14" s="88" t="s">
        <v>19</v>
      </c>
      <c r="M14" s="88" t="s">
        <v>20</v>
      </c>
      <c r="N14" s="92"/>
      <c r="O14" s="92"/>
      <c r="P14" s="92"/>
      <c r="Q14" s="92"/>
      <c r="R14" s="92"/>
      <c r="S14" s="88" t="s">
        <v>211</v>
      </c>
      <c r="T14" s="86" t="s">
        <v>18</v>
      </c>
      <c r="U14" s="88" t="s">
        <v>210</v>
      </c>
      <c r="V14" s="86" t="s">
        <v>21</v>
      </c>
      <c r="W14" s="86"/>
      <c r="X14" s="86"/>
      <c r="Y14" s="86"/>
      <c r="Z14" s="86"/>
      <c r="AA14" s="86"/>
      <c r="AB14" s="86"/>
      <c r="AC14" s="86" t="s">
        <v>19</v>
      </c>
      <c r="AD14" s="88" t="s">
        <v>20</v>
      </c>
      <c r="AE14" s="92"/>
      <c r="AF14" s="87"/>
      <c r="AG14" s="87"/>
    </row>
    <row r="15" spans="1:33" s="21" customFormat="1" ht="15" x14ac:dyDescent="0.2">
      <c r="A15" s="100"/>
      <c r="B15" s="92"/>
      <c r="C15" s="52"/>
      <c r="D15" s="92"/>
      <c r="E15" s="92"/>
      <c r="F15" s="92"/>
      <c r="G15" s="100"/>
      <c r="H15" s="92"/>
      <c r="I15" s="89"/>
      <c r="J15" s="86"/>
      <c r="K15" s="89"/>
      <c r="L15" s="89"/>
      <c r="M15" s="89"/>
      <c r="N15" s="92"/>
      <c r="O15" s="92"/>
      <c r="P15" s="92"/>
      <c r="Q15" s="92"/>
      <c r="R15" s="92"/>
      <c r="S15" s="89"/>
      <c r="T15" s="86"/>
      <c r="U15" s="89"/>
      <c r="V15" s="86" t="s">
        <v>31</v>
      </c>
      <c r="W15" s="86"/>
      <c r="X15" s="86"/>
      <c r="Y15" s="86" t="s">
        <v>35</v>
      </c>
      <c r="Z15" s="86" t="s">
        <v>36</v>
      </c>
      <c r="AA15" s="86" t="s">
        <v>37</v>
      </c>
      <c r="AB15" s="86" t="s">
        <v>38</v>
      </c>
      <c r="AC15" s="86"/>
      <c r="AD15" s="89"/>
      <c r="AE15" s="92"/>
      <c r="AF15" s="87"/>
      <c r="AG15" s="87"/>
    </row>
    <row r="16" spans="1:33" s="21" customFormat="1" ht="58.5" customHeight="1" x14ac:dyDescent="0.2">
      <c r="A16" s="101"/>
      <c r="B16" s="93"/>
      <c r="C16" s="53"/>
      <c r="D16" s="93"/>
      <c r="E16" s="93"/>
      <c r="F16" s="93"/>
      <c r="G16" s="101"/>
      <c r="H16" s="93"/>
      <c r="I16" s="90"/>
      <c r="J16" s="86"/>
      <c r="K16" s="90"/>
      <c r="L16" s="90"/>
      <c r="M16" s="90"/>
      <c r="N16" s="93"/>
      <c r="O16" s="93"/>
      <c r="P16" s="93"/>
      <c r="Q16" s="93"/>
      <c r="R16" s="93"/>
      <c r="S16" s="90"/>
      <c r="T16" s="86"/>
      <c r="U16" s="90"/>
      <c r="V16" s="54" t="s">
        <v>32</v>
      </c>
      <c r="W16" s="54" t="s">
        <v>33</v>
      </c>
      <c r="X16" s="54" t="s">
        <v>34</v>
      </c>
      <c r="Y16" s="86"/>
      <c r="Z16" s="86"/>
      <c r="AA16" s="86"/>
      <c r="AB16" s="86"/>
      <c r="AC16" s="86"/>
      <c r="AD16" s="90"/>
      <c r="AE16" s="93"/>
      <c r="AF16" s="87"/>
      <c r="AG16" s="87"/>
    </row>
    <row r="17" spans="1:33" s="21" customFormat="1" ht="15" x14ac:dyDescent="0.2">
      <c r="A17" s="42">
        <v>1</v>
      </c>
      <c r="B17" s="55">
        <v>2</v>
      </c>
      <c r="C17" s="55"/>
      <c r="D17" s="55">
        <v>3</v>
      </c>
      <c r="E17" s="42">
        <v>4</v>
      </c>
      <c r="F17" s="55">
        <v>5</v>
      </c>
      <c r="G17" s="55">
        <v>6</v>
      </c>
      <c r="H17" s="42">
        <v>7</v>
      </c>
      <c r="I17" s="55">
        <v>8</v>
      </c>
      <c r="J17" s="55">
        <v>9</v>
      </c>
      <c r="K17" s="42">
        <v>10</v>
      </c>
      <c r="L17" s="55">
        <v>11</v>
      </c>
      <c r="M17" s="55">
        <v>12</v>
      </c>
      <c r="N17" s="42">
        <v>13</v>
      </c>
      <c r="O17" s="55">
        <v>14</v>
      </c>
      <c r="P17" s="55">
        <v>15</v>
      </c>
      <c r="Q17" s="42">
        <v>16</v>
      </c>
      <c r="R17" s="55">
        <v>17</v>
      </c>
      <c r="S17" s="55">
        <v>18</v>
      </c>
      <c r="T17" s="42">
        <v>19</v>
      </c>
      <c r="U17" s="55">
        <v>20</v>
      </c>
      <c r="V17" s="55">
        <v>21</v>
      </c>
      <c r="W17" s="55">
        <v>22</v>
      </c>
      <c r="X17" s="55">
        <v>23</v>
      </c>
      <c r="Y17" s="55">
        <v>24</v>
      </c>
      <c r="Z17" s="42">
        <v>25</v>
      </c>
      <c r="AA17" s="55">
        <v>26</v>
      </c>
      <c r="AB17" s="55">
        <v>27</v>
      </c>
      <c r="AC17" s="42">
        <v>28</v>
      </c>
      <c r="AD17" s="55">
        <v>29</v>
      </c>
      <c r="AE17" s="55">
        <v>30</v>
      </c>
      <c r="AF17" s="42">
        <v>31</v>
      </c>
      <c r="AG17" s="55">
        <v>32</v>
      </c>
    </row>
    <row r="18" spans="1:33" s="64" customFormat="1" ht="15" x14ac:dyDescent="0.25">
      <c r="A18" s="59" t="s">
        <v>22</v>
      </c>
      <c r="B18" s="65">
        <v>1</v>
      </c>
      <c r="C18" s="65"/>
      <c r="D18" s="65" t="s">
        <v>54</v>
      </c>
      <c r="E18" s="65" t="s">
        <v>23</v>
      </c>
      <c r="F18" s="62">
        <v>122994</v>
      </c>
      <c r="G18" s="62">
        <f t="shared" ref="G18:G25" si="0">F18</f>
        <v>122994</v>
      </c>
      <c r="H18" s="62">
        <f>G18*0.25</f>
        <v>30748.5</v>
      </c>
      <c r="I18" s="62"/>
      <c r="J18" s="62"/>
      <c r="K18" s="62"/>
      <c r="L18" s="62"/>
      <c r="M18" s="62">
        <f t="shared" ref="M18:M25" si="1">(G18+H18)*10%</f>
        <v>15374.25</v>
      </c>
      <c r="N18" s="62">
        <f t="shared" ref="N18:N25" si="2">SUM(G18+H18+I18+J18+L18+M18+K18)</f>
        <v>169116.75</v>
      </c>
      <c r="O18" s="65" t="s">
        <v>23</v>
      </c>
      <c r="P18" s="62">
        <f>F18*1.5</f>
        <v>184491</v>
      </c>
      <c r="Q18" s="62">
        <f t="shared" ref="Q18:Q25" si="3">P18*B18</f>
        <v>184491</v>
      </c>
      <c r="R18" s="62">
        <f>Q18*0.25</f>
        <v>46122.75</v>
      </c>
      <c r="S18" s="62"/>
      <c r="T18" s="62"/>
      <c r="U18" s="62"/>
      <c r="V18" s="62"/>
      <c r="W18" s="62">
        <f>(Q18+R18)*50%</f>
        <v>115306.875</v>
      </c>
      <c r="X18" s="62"/>
      <c r="Y18" s="62"/>
      <c r="Z18" s="62"/>
      <c r="AA18" s="62"/>
      <c r="AB18" s="62"/>
      <c r="AC18" s="62"/>
      <c r="AD18" s="62">
        <f t="shared" ref="AD18:AD25" si="4">(Q18+R18)*10%</f>
        <v>23061.375</v>
      </c>
      <c r="AE18" s="62">
        <f t="shared" ref="AE18:AE25" si="5">SUM(Q18+R18+S18+T18+Y18+Z18+AA18+AB18+AC18+AD18+V18+W18+X18+U18)</f>
        <v>368982</v>
      </c>
      <c r="AF18" s="63">
        <f t="shared" ref="AF18:AF25" si="6">N18</f>
        <v>169116.75</v>
      </c>
      <c r="AG18" s="63">
        <f t="shared" ref="AG18:AG25" si="7">AE18-AF18</f>
        <v>199865.25</v>
      </c>
    </row>
    <row r="19" spans="1:33" s="64" customFormat="1" ht="15" x14ac:dyDescent="0.25">
      <c r="A19" s="69" t="s">
        <v>45</v>
      </c>
      <c r="B19" s="65">
        <v>1</v>
      </c>
      <c r="C19" s="65"/>
      <c r="D19" s="65" t="s">
        <v>55</v>
      </c>
      <c r="E19" s="65" t="s">
        <v>51</v>
      </c>
      <c r="F19" s="62">
        <v>116800</v>
      </c>
      <c r="G19" s="62">
        <f t="shared" si="0"/>
        <v>116800</v>
      </c>
      <c r="H19" s="62">
        <f>G19*0.25</f>
        <v>29200</v>
      </c>
      <c r="I19" s="62"/>
      <c r="J19" s="62"/>
      <c r="K19" s="62"/>
      <c r="L19" s="62"/>
      <c r="M19" s="62">
        <f t="shared" si="1"/>
        <v>14600</v>
      </c>
      <c r="N19" s="62">
        <f t="shared" si="2"/>
        <v>160600</v>
      </c>
      <c r="O19" s="65" t="s">
        <v>51</v>
      </c>
      <c r="P19" s="62">
        <f>F19*1.5</f>
        <v>175200</v>
      </c>
      <c r="Q19" s="62">
        <f t="shared" si="3"/>
        <v>175200</v>
      </c>
      <c r="R19" s="62">
        <f>Q19*0.25</f>
        <v>43800</v>
      </c>
      <c r="S19" s="62"/>
      <c r="T19" s="62"/>
      <c r="U19" s="62"/>
      <c r="V19" s="62"/>
      <c r="W19" s="62">
        <f>(Q19+R19)*50%</f>
        <v>109500</v>
      </c>
      <c r="X19" s="62"/>
      <c r="Y19" s="62"/>
      <c r="Z19" s="62"/>
      <c r="AA19" s="62"/>
      <c r="AB19" s="62"/>
      <c r="AC19" s="62"/>
      <c r="AD19" s="62">
        <f t="shared" si="4"/>
        <v>21900</v>
      </c>
      <c r="AE19" s="62">
        <f t="shared" si="5"/>
        <v>350400</v>
      </c>
      <c r="AF19" s="63">
        <f t="shared" si="6"/>
        <v>160600</v>
      </c>
      <c r="AG19" s="63">
        <f t="shared" si="7"/>
        <v>189800</v>
      </c>
    </row>
    <row r="20" spans="1:33" s="64" customFormat="1" ht="15" x14ac:dyDescent="0.25">
      <c r="A20" s="69" t="s">
        <v>46</v>
      </c>
      <c r="B20" s="65">
        <v>1</v>
      </c>
      <c r="C20" s="65"/>
      <c r="D20" s="65" t="s">
        <v>56</v>
      </c>
      <c r="E20" s="65" t="s">
        <v>51</v>
      </c>
      <c r="F20" s="62">
        <v>116800</v>
      </c>
      <c r="G20" s="62">
        <f t="shared" si="0"/>
        <v>116800</v>
      </c>
      <c r="H20" s="62">
        <f>G20*0.25</f>
        <v>29200</v>
      </c>
      <c r="I20" s="62"/>
      <c r="J20" s="62"/>
      <c r="K20" s="62"/>
      <c r="L20" s="62"/>
      <c r="M20" s="62">
        <f t="shared" si="1"/>
        <v>14600</v>
      </c>
      <c r="N20" s="62">
        <f t="shared" si="2"/>
        <v>160600</v>
      </c>
      <c r="O20" s="65" t="s">
        <v>51</v>
      </c>
      <c r="P20" s="62">
        <f>F20*1.5</f>
        <v>175200</v>
      </c>
      <c r="Q20" s="62">
        <f t="shared" si="3"/>
        <v>175200</v>
      </c>
      <c r="R20" s="62">
        <f>Q20*0.25</f>
        <v>43800</v>
      </c>
      <c r="S20" s="62"/>
      <c r="T20" s="62"/>
      <c r="U20" s="62"/>
      <c r="V20" s="62"/>
      <c r="W20" s="62">
        <f>(Q20+R20)*50%</f>
        <v>109500</v>
      </c>
      <c r="X20" s="62"/>
      <c r="Y20" s="62"/>
      <c r="Z20" s="62"/>
      <c r="AA20" s="62"/>
      <c r="AB20" s="62"/>
      <c r="AC20" s="62"/>
      <c r="AD20" s="62">
        <f t="shared" si="4"/>
        <v>21900</v>
      </c>
      <c r="AE20" s="62">
        <f t="shared" si="5"/>
        <v>350400</v>
      </c>
      <c r="AF20" s="63">
        <f t="shared" si="6"/>
        <v>160600</v>
      </c>
      <c r="AG20" s="63">
        <f t="shared" si="7"/>
        <v>189800</v>
      </c>
    </row>
    <row r="21" spans="1:33" s="64" customFormat="1" ht="15" x14ac:dyDescent="0.25">
      <c r="A21" s="69" t="s">
        <v>47</v>
      </c>
      <c r="B21" s="65">
        <v>1</v>
      </c>
      <c r="C21" s="65"/>
      <c r="D21" s="65" t="s">
        <v>57</v>
      </c>
      <c r="E21" s="65" t="s">
        <v>51</v>
      </c>
      <c r="F21" s="62">
        <v>116800</v>
      </c>
      <c r="G21" s="62">
        <f t="shared" si="0"/>
        <v>116800</v>
      </c>
      <c r="H21" s="62">
        <f>G21*0.25</f>
        <v>29200</v>
      </c>
      <c r="I21" s="62"/>
      <c r="J21" s="62"/>
      <c r="K21" s="62"/>
      <c r="L21" s="62"/>
      <c r="M21" s="62">
        <f t="shared" si="1"/>
        <v>14600</v>
      </c>
      <c r="N21" s="62">
        <f t="shared" si="2"/>
        <v>160600</v>
      </c>
      <c r="O21" s="65" t="s">
        <v>51</v>
      </c>
      <c r="P21" s="62">
        <f>F21*1.5</f>
        <v>175200</v>
      </c>
      <c r="Q21" s="62">
        <f t="shared" si="3"/>
        <v>175200</v>
      </c>
      <c r="R21" s="62">
        <f>Q21*0.25</f>
        <v>43800</v>
      </c>
      <c r="S21" s="62"/>
      <c r="T21" s="62"/>
      <c r="U21" s="62"/>
      <c r="V21" s="62"/>
      <c r="W21" s="62">
        <f>(Q21+R21)*50%</f>
        <v>109500</v>
      </c>
      <c r="X21" s="62"/>
      <c r="Y21" s="62"/>
      <c r="Z21" s="62"/>
      <c r="AA21" s="62"/>
      <c r="AB21" s="62"/>
      <c r="AC21" s="62"/>
      <c r="AD21" s="62">
        <f t="shared" si="4"/>
        <v>21900</v>
      </c>
      <c r="AE21" s="62">
        <f t="shared" si="5"/>
        <v>350400</v>
      </c>
      <c r="AF21" s="63">
        <f t="shared" si="6"/>
        <v>160600</v>
      </c>
      <c r="AG21" s="63">
        <f t="shared" si="7"/>
        <v>189800</v>
      </c>
    </row>
    <row r="22" spans="1:33" s="21" customFormat="1" ht="15" x14ac:dyDescent="0.25">
      <c r="A22" s="12" t="s">
        <v>48</v>
      </c>
      <c r="B22" s="14">
        <v>1</v>
      </c>
      <c r="C22" s="14"/>
      <c r="D22" s="14" t="s">
        <v>215</v>
      </c>
      <c r="E22" s="14" t="s">
        <v>52</v>
      </c>
      <c r="F22" s="19">
        <v>112022</v>
      </c>
      <c r="G22" s="19">
        <f t="shared" si="0"/>
        <v>112022</v>
      </c>
      <c r="H22" s="19">
        <v>0</v>
      </c>
      <c r="I22" s="19"/>
      <c r="J22" s="19"/>
      <c r="K22" s="19"/>
      <c r="L22" s="19"/>
      <c r="M22" s="19">
        <f t="shared" si="1"/>
        <v>11202.2</v>
      </c>
      <c r="N22" s="19">
        <f t="shared" si="2"/>
        <v>123224.2</v>
      </c>
      <c r="O22" s="14" t="s">
        <v>52</v>
      </c>
      <c r="P22" s="19">
        <v>112022</v>
      </c>
      <c r="Q22" s="19">
        <f t="shared" si="3"/>
        <v>112022</v>
      </c>
      <c r="R22" s="19">
        <v>0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>
        <f t="shared" si="4"/>
        <v>11202.2</v>
      </c>
      <c r="AE22" s="19">
        <f t="shared" si="5"/>
        <v>123224.2</v>
      </c>
      <c r="AF22" s="20">
        <f t="shared" si="6"/>
        <v>123224.2</v>
      </c>
      <c r="AG22" s="20">
        <f t="shared" si="7"/>
        <v>0</v>
      </c>
    </row>
    <row r="23" spans="1:33" s="64" customFormat="1" ht="15" x14ac:dyDescent="0.25">
      <c r="A23" s="69" t="s">
        <v>49</v>
      </c>
      <c r="B23" s="65">
        <v>1</v>
      </c>
      <c r="C23" s="65"/>
      <c r="D23" s="65" t="s">
        <v>58</v>
      </c>
      <c r="E23" s="65" t="s">
        <v>52</v>
      </c>
      <c r="F23" s="62">
        <v>112022</v>
      </c>
      <c r="G23" s="62">
        <f t="shared" si="0"/>
        <v>112022</v>
      </c>
      <c r="H23" s="62">
        <v>0</v>
      </c>
      <c r="I23" s="62"/>
      <c r="J23" s="62"/>
      <c r="K23" s="62"/>
      <c r="L23" s="62"/>
      <c r="M23" s="62">
        <f t="shared" si="1"/>
        <v>11202.2</v>
      </c>
      <c r="N23" s="62">
        <f t="shared" si="2"/>
        <v>123224.2</v>
      </c>
      <c r="O23" s="65" t="s">
        <v>52</v>
      </c>
      <c r="P23" s="62">
        <v>112022</v>
      </c>
      <c r="Q23" s="62">
        <f t="shared" si="3"/>
        <v>112022</v>
      </c>
      <c r="R23" s="62">
        <v>0</v>
      </c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>
        <f t="shared" si="4"/>
        <v>11202.2</v>
      </c>
      <c r="AE23" s="62">
        <f t="shared" si="5"/>
        <v>123224.2</v>
      </c>
      <c r="AF23" s="63">
        <f t="shared" si="6"/>
        <v>123224.2</v>
      </c>
      <c r="AG23" s="63">
        <f t="shared" si="7"/>
        <v>0</v>
      </c>
    </row>
    <row r="24" spans="1:33" s="64" customFormat="1" ht="15" x14ac:dyDescent="0.25">
      <c r="A24" s="69" t="s">
        <v>50</v>
      </c>
      <c r="B24" s="65">
        <v>1</v>
      </c>
      <c r="C24" s="65"/>
      <c r="D24" s="65" t="s">
        <v>59</v>
      </c>
      <c r="E24" s="65" t="s">
        <v>53</v>
      </c>
      <c r="F24" s="62">
        <v>105297</v>
      </c>
      <c r="G24" s="62">
        <f t="shared" si="0"/>
        <v>105297</v>
      </c>
      <c r="H24" s="62">
        <f>G24*0.25</f>
        <v>26324.25</v>
      </c>
      <c r="I24" s="62"/>
      <c r="J24" s="62"/>
      <c r="K24" s="62"/>
      <c r="L24" s="62"/>
      <c r="M24" s="62">
        <f t="shared" si="1"/>
        <v>13162.125</v>
      </c>
      <c r="N24" s="62">
        <f t="shared" si="2"/>
        <v>144783.375</v>
      </c>
      <c r="O24" s="65" t="s">
        <v>53</v>
      </c>
      <c r="P24" s="62">
        <f>F24*1.5</f>
        <v>157945.5</v>
      </c>
      <c r="Q24" s="62">
        <f t="shared" si="3"/>
        <v>157945.5</v>
      </c>
      <c r="R24" s="62">
        <f>Q24*0.25</f>
        <v>39486.375</v>
      </c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>
        <f t="shared" si="4"/>
        <v>19743.1875</v>
      </c>
      <c r="AE24" s="62">
        <f t="shared" si="5"/>
        <v>217175.0625</v>
      </c>
      <c r="AF24" s="63">
        <f t="shared" si="6"/>
        <v>144783.375</v>
      </c>
      <c r="AG24" s="63">
        <f t="shared" si="7"/>
        <v>72391.6875</v>
      </c>
    </row>
    <row r="25" spans="1:33" s="64" customFormat="1" ht="15" x14ac:dyDescent="0.25">
      <c r="A25" s="69" t="s">
        <v>50</v>
      </c>
      <c r="B25" s="65">
        <v>1</v>
      </c>
      <c r="C25" s="65"/>
      <c r="D25" s="65" t="s">
        <v>60</v>
      </c>
      <c r="E25" s="65" t="s">
        <v>53</v>
      </c>
      <c r="F25" s="62">
        <v>91847</v>
      </c>
      <c r="G25" s="62">
        <f t="shared" si="0"/>
        <v>91847</v>
      </c>
      <c r="H25" s="62">
        <f>G25*0.25</f>
        <v>22961.75</v>
      </c>
      <c r="I25" s="62"/>
      <c r="J25" s="62"/>
      <c r="K25" s="62"/>
      <c r="L25" s="62"/>
      <c r="M25" s="62">
        <f t="shared" si="1"/>
        <v>11480.875</v>
      </c>
      <c r="N25" s="62">
        <f t="shared" si="2"/>
        <v>126289.625</v>
      </c>
      <c r="O25" s="65" t="s">
        <v>53</v>
      </c>
      <c r="P25" s="62">
        <f>F25*1.5</f>
        <v>137770.5</v>
      </c>
      <c r="Q25" s="62">
        <f t="shared" si="3"/>
        <v>137770.5</v>
      </c>
      <c r="R25" s="62">
        <f>Q25*0.25</f>
        <v>34442.625</v>
      </c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>
        <f t="shared" si="4"/>
        <v>17221.3125</v>
      </c>
      <c r="AE25" s="62">
        <f t="shared" si="5"/>
        <v>189434.4375</v>
      </c>
      <c r="AF25" s="63">
        <f t="shared" si="6"/>
        <v>126289.625</v>
      </c>
      <c r="AG25" s="63">
        <f t="shared" si="7"/>
        <v>63144.8125</v>
      </c>
    </row>
    <row r="26" spans="1:33" s="21" customFormat="1" ht="14.25" x14ac:dyDescent="0.2">
      <c r="A26" s="46" t="s">
        <v>24</v>
      </c>
      <c r="B26" s="44">
        <f>B18+B19+B20+B21+B22+B23+B24+B25</f>
        <v>8</v>
      </c>
      <c r="C26" s="44"/>
      <c r="D26" s="44"/>
      <c r="E26" s="44"/>
      <c r="F26" s="45">
        <f t="shared" ref="F26:AG26" si="8">F18+F19+F20+F21+F22+F23+F24+F25</f>
        <v>894582</v>
      </c>
      <c r="G26" s="45">
        <f t="shared" si="8"/>
        <v>894582</v>
      </c>
      <c r="H26" s="45">
        <f t="shared" si="8"/>
        <v>167634.5</v>
      </c>
      <c r="I26" s="45">
        <f t="shared" si="8"/>
        <v>0</v>
      </c>
      <c r="J26" s="45">
        <f t="shared" si="8"/>
        <v>0</v>
      </c>
      <c r="K26" s="45">
        <f t="shared" si="8"/>
        <v>0</v>
      </c>
      <c r="L26" s="45">
        <f t="shared" si="8"/>
        <v>0</v>
      </c>
      <c r="M26" s="45">
        <f t="shared" si="8"/>
        <v>106221.65</v>
      </c>
      <c r="N26" s="45">
        <f t="shared" si="8"/>
        <v>1168438.1499999999</v>
      </c>
      <c r="O26" s="45"/>
      <c r="P26" s="45">
        <f t="shared" si="8"/>
        <v>1229851</v>
      </c>
      <c r="Q26" s="45">
        <f t="shared" si="8"/>
        <v>1229851</v>
      </c>
      <c r="R26" s="45">
        <f t="shared" si="8"/>
        <v>251451.75</v>
      </c>
      <c r="S26" s="45">
        <f t="shared" si="8"/>
        <v>0</v>
      </c>
      <c r="T26" s="45">
        <f t="shared" si="8"/>
        <v>0</v>
      </c>
      <c r="U26" s="45">
        <f t="shared" si="8"/>
        <v>0</v>
      </c>
      <c r="V26" s="45">
        <f t="shared" si="8"/>
        <v>0</v>
      </c>
      <c r="W26" s="45">
        <f t="shared" si="8"/>
        <v>443806.875</v>
      </c>
      <c r="X26" s="45">
        <f t="shared" si="8"/>
        <v>0</v>
      </c>
      <c r="Y26" s="45">
        <f t="shared" si="8"/>
        <v>0</v>
      </c>
      <c r="Z26" s="45">
        <f t="shared" si="8"/>
        <v>0</v>
      </c>
      <c r="AA26" s="45">
        <f t="shared" si="8"/>
        <v>0</v>
      </c>
      <c r="AB26" s="45">
        <f t="shared" si="8"/>
        <v>0</v>
      </c>
      <c r="AC26" s="45">
        <f t="shared" si="8"/>
        <v>0</v>
      </c>
      <c r="AD26" s="45">
        <f t="shared" si="8"/>
        <v>148130.27499999999</v>
      </c>
      <c r="AE26" s="45">
        <f t="shared" si="8"/>
        <v>2073239.9</v>
      </c>
      <c r="AF26" s="45">
        <f t="shared" si="8"/>
        <v>1168438.1499999999</v>
      </c>
      <c r="AG26" s="45">
        <f t="shared" si="8"/>
        <v>904801.75</v>
      </c>
    </row>
    <row r="27" spans="1:33" s="64" customFormat="1" ht="15" x14ac:dyDescent="0.25">
      <c r="A27" s="69" t="s">
        <v>61</v>
      </c>
      <c r="B27" s="60">
        <v>1</v>
      </c>
      <c r="C27" s="60" t="s">
        <v>67</v>
      </c>
      <c r="D27" s="60" t="s">
        <v>68</v>
      </c>
      <c r="E27" s="65" t="s">
        <v>69</v>
      </c>
      <c r="F27" s="61">
        <v>91317</v>
      </c>
      <c r="G27" s="62">
        <f t="shared" ref="G27:G44" si="9">F27</f>
        <v>91317</v>
      </c>
      <c r="H27" s="62">
        <f t="shared" ref="H27:H44" si="10">G27*0.25</f>
        <v>22829.25</v>
      </c>
      <c r="I27" s="61"/>
      <c r="J27" s="61"/>
      <c r="K27" s="61"/>
      <c r="L27" s="61"/>
      <c r="M27" s="62">
        <f t="shared" ref="M27:M44" si="11">(G27+H27)*10%</f>
        <v>11414.625</v>
      </c>
      <c r="N27" s="62">
        <f t="shared" ref="N27:N44" si="12">SUM(G27+H27+I27+J27+L27+M27+K27)</f>
        <v>125560.875</v>
      </c>
      <c r="O27" s="65" t="s">
        <v>69</v>
      </c>
      <c r="P27" s="62">
        <f t="shared" ref="P27:P44" si="13">F27*1.5</f>
        <v>136975.5</v>
      </c>
      <c r="Q27" s="62">
        <f t="shared" ref="Q27:Q44" si="14">P27*B27</f>
        <v>136975.5</v>
      </c>
      <c r="R27" s="62">
        <f t="shared" ref="R27:R44" si="15">Q27*0.25</f>
        <v>34243.875</v>
      </c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2">
        <f t="shared" ref="AD27:AD44" si="16">(Q27+R27)*10%</f>
        <v>17121.9375</v>
      </c>
      <c r="AE27" s="62">
        <f t="shared" ref="AE27:AE44" si="17">SUM(Q27+R27+S27+T27+Y27+Z27+AA27+AB27+AC27+AD27+V27+W27+X27+U27)</f>
        <v>188341.3125</v>
      </c>
      <c r="AF27" s="63">
        <f t="shared" ref="AF27:AF44" si="18">N27</f>
        <v>125560.875</v>
      </c>
      <c r="AG27" s="63">
        <f t="shared" ref="AG27:AG44" si="19">AE27-AF27</f>
        <v>62780.4375</v>
      </c>
    </row>
    <row r="28" spans="1:33" s="78" customFormat="1" ht="15" x14ac:dyDescent="0.25">
      <c r="A28" s="73" t="s">
        <v>66</v>
      </c>
      <c r="B28" s="74">
        <v>1</v>
      </c>
      <c r="C28" s="74" t="s">
        <v>76</v>
      </c>
      <c r="D28" s="74" t="s">
        <v>77</v>
      </c>
      <c r="E28" s="74" t="s">
        <v>78</v>
      </c>
      <c r="F28" s="75">
        <v>77690</v>
      </c>
      <c r="G28" s="76">
        <f t="shared" si="9"/>
        <v>77690</v>
      </c>
      <c r="H28" s="76">
        <f t="shared" si="10"/>
        <v>19422.5</v>
      </c>
      <c r="I28" s="75"/>
      <c r="J28" s="75"/>
      <c r="K28" s="75">
        <v>17697</v>
      </c>
      <c r="L28" s="75"/>
      <c r="M28" s="76">
        <f t="shared" si="11"/>
        <v>9711.25</v>
      </c>
      <c r="N28" s="76">
        <f t="shared" si="12"/>
        <v>124520.75</v>
      </c>
      <c r="O28" s="74" t="s">
        <v>78</v>
      </c>
      <c r="P28" s="76">
        <f t="shared" si="13"/>
        <v>116535</v>
      </c>
      <c r="Q28" s="76">
        <f t="shared" si="14"/>
        <v>116535</v>
      </c>
      <c r="R28" s="76">
        <f t="shared" si="15"/>
        <v>29133.75</v>
      </c>
      <c r="S28" s="75"/>
      <c r="T28" s="75"/>
      <c r="U28" s="75">
        <v>17697</v>
      </c>
      <c r="V28" s="75"/>
      <c r="W28" s="75"/>
      <c r="X28" s="75"/>
      <c r="Y28" s="75"/>
      <c r="Z28" s="75"/>
      <c r="AA28" s="75"/>
      <c r="AB28" s="75"/>
      <c r="AC28" s="75"/>
      <c r="AD28" s="76">
        <f t="shared" si="16"/>
        <v>14566.875</v>
      </c>
      <c r="AE28" s="76">
        <f t="shared" si="17"/>
        <v>177932.625</v>
      </c>
      <c r="AF28" s="77">
        <f t="shared" si="18"/>
        <v>124520.75</v>
      </c>
      <c r="AG28" s="77">
        <f t="shared" si="19"/>
        <v>53411.875</v>
      </c>
    </row>
    <row r="29" spans="1:33" s="78" customFormat="1" ht="15" x14ac:dyDescent="0.25">
      <c r="A29" s="73" t="s">
        <v>66</v>
      </c>
      <c r="B29" s="74">
        <v>1</v>
      </c>
      <c r="C29" s="74" t="s">
        <v>87</v>
      </c>
      <c r="D29" s="74" t="s">
        <v>88</v>
      </c>
      <c r="E29" s="74" t="s">
        <v>83</v>
      </c>
      <c r="F29" s="75">
        <v>90609</v>
      </c>
      <c r="G29" s="76">
        <f t="shared" si="9"/>
        <v>90609</v>
      </c>
      <c r="H29" s="76">
        <f t="shared" si="10"/>
        <v>22652.25</v>
      </c>
      <c r="I29" s="75"/>
      <c r="J29" s="75"/>
      <c r="K29" s="75">
        <v>17697</v>
      </c>
      <c r="L29" s="75"/>
      <c r="M29" s="76">
        <f t="shared" si="11"/>
        <v>11326.125</v>
      </c>
      <c r="N29" s="76">
        <f t="shared" si="12"/>
        <v>142284.375</v>
      </c>
      <c r="O29" s="74" t="s">
        <v>83</v>
      </c>
      <c r="P29" s="76">
        <f t="shared" si="13"/>
        <v>135913.5</v>
      </c>
      <c r="Q29" s="76">
        <f t="shared" si="14"/>
        <v>135913.5</v>
      </c>
      <c r="R29" s="76">
        <f t="shared" si="15"/>
        <v>33978.375</v>
      </c>
      <c r="S29" s="75"/>
      <c r="T29" s="75"/>
      <c r="U29" s="75">
        <v>17697</v>
      </c>
      <c r="V29" s="75"/>
      <c r="W29" s="75"/>
      <c r="X29" s="75"/>
      <c r="Y29" s="75"/>
      <c r="Z29" s="75"/>
      <c r="AA29" s="75"/>
      <c r="AB29" s="75"/>
      <c r="AC29" s="75"/>
      <c r="AD29" s="76">
        <f t="shared" si="16"/>
        <v>16989.1875</v>
      </c>
      <c r="AE29" s="76">
        <f t="shared" si="17"/>
        <v>204578.0625</v>
      </c>
      <c r="AF29" s="77">
        <f t="shared" si="18"/>
        <v>142284.375</v>
      </c>
      <c r="AG29" s="77">
        <f t="shared" si="19"/>
        <v>62293.6875</v>
      </c>
    </row>
    <row r="30" spans="1:33" s="78" customFormat="1" ht="15" x14ac:dyDescent="0.25">
      <c r="A30" s="73" t="s">
        <v>66</v>
      </c>
      <c r="B30" s="74">
        <v>1</v>
      </c>
      <c r="C30" s="74" t="s">
        <v>89</v>
      </c>
      <c r="D30" s="74" t="s">
        <v>90</v>
      </c>
      <c r="E30" s="74" t="s">
        <v>91</v>
      </c>
      <c r="F30" s="75">
        <v>83884</v>
      </c>
      <c r="G30" s="76">
        <f t="shared" si="9"/>
        <v>83884</v>
      </c>
      <c r="H30" s="76">
        <f t="shared" si="10"/>
        <v>20971</v>
      </c>
      <c r="I30" s="75"/>
      <c r="J30" s="75"/>
      <c r="K30" s="75">
        <v>17697</v>
      </c>
      <c r="L30" s="75"/>
      <c r="M30" s="76">
        <f t="shared" si="11"/>
        <v>10485.5</v>
      </c>
      <c r="N30" s="76">
        <f t="shared" si="12"/>
        <v>133037.5</v>
      </c>
      <c r="O30" s="74" t="s">
        <v>91</v>
      </c>
      <c r="P30" s="76">
        <f t="shared" si="13"/>
        <v>125826</v>
      </c>
      <c r="Q30" s="76">
        <f t="shared" si="14"/>
        <v>125826</v>
      </c>
      <c r="R30" s="76">
        <f t="shared" si="15"/>
        <v>31456.5</v>
      </c>
      <c r="S30" s="75"/>
      <c r="T30" s="75"/>
      <c r="U30" s="75">
        <v>17697</v>
      </c>
      <c r="V30" s="75"/>
      <c r="W30" s="75"/>
      <c r="X30" s="75"/>
      <c r="Y30" s="75"/>
      <c r="Z30" s="75"/>
      <c r="AA30" s="75"/>
      <c r="AB30" s="75"/>
      <c r="AC30" s="75"/>
      <c r="AD30" s="76">
        <f t="shared" si="16"/>
        <v>15728.25</v>
      </c>
      <c r="AE30" s="76">
        <f t="shared" si="17"/>
        <v>190707.75</v>
      </c>
      <c r="AF30" s="77">
        <f t="shared" si="18"/>
        <v>133037.5</v>
      </c>
      <c r="AG30" s="77">
        <f t="shared" si="19"/>
        <v>57670.25</v>
      </c>
    </row>
    <row r="31" spans="1:33" s="78" customFormat="1" ht="15" x14ac:dyDescent="0.25">
      <c r="A31" s="73" t="s">
        <v>66</v>
      </c>
      <c r="B31" s="74">
        <v>1</v>
      </c>
      <c r="C31" s="74" t="s">
        <v>101</v>
      </c>
      <c r="D31" s="74" t="s">
        <v>102</v>
      </c>
      <c r="E31" s="74" t="s">
        <v>94</v>
      </c>
      <c r="F31" s="75">
        <v>74858</v>
      </c>
      <c r="G31" s="76">
        <f t="shared" si="9"/>
        <v>74858</v>
      </c>
      <c r="H31" s="76">
        <f t="shared" si="10"/>
        <v>18714.5</v>
      </c>
      <c r="I31" s="75"/>
      <c r="J31" s="75"/>
      <c r="K31" s="75">
        <v>17697</v>
      </c>
      <c r="L31" s="75"/>
      <c r="M31" s="76">
        <f t="shared" si="11"/>
        <v>9357.25</v>
      </c>
      <c r="N31" s="76">
        <f t="shared" si="12"/>
        <v>120626.75</v>
      </c>
      <c r="O31" s="74" t="s">
        <v>94</v>
      </c>
      <c r="P31" s="76">
        <f t="shared" si="13"/>
        <v>112287</v>
      </c>
      <c r="Q31" s="76">
        <f t="shared" si="14"/>
        <v>112287</v>
      </c>
      <c r="R31" s="76">
        <f t="shared" si="15"/>
        <v>28071.75</v>
      </c>
      <c r="S31" s="75"/>
      <c r="T31" s="75"/>
      <c r="U31" s="75">
        <v>17697</v>
      </c>
      <c r="V31" s="75"/>
      <c r="W31" s="75"/>
      <c r="X31" s="75"/>
      <c r="Y31" s="75"/>
      <c r="Z31" s="75"/>
      <c r="AA31" s="75"/>
      <c r="AB31" s="75"/>
      <c r="AC31" s="75"/>
      <c r="AD31" s="76">
        <f t="shared" si="16"/>
        <v>14035.875</v>
      </c>
      <c r="AE31" s="76">
        <f t="shared" si="17"/>
        <v>172091.625</v>
      </c>
      <c r="AF31" s="77">
        <f t="shared" si="18"/>
        <v>120626.75</v>
      </c>
      <c r="AG31" s="77">
        <f t="shared" si="19"/>
        <v>51464.875</v>
      </c>
    </row>
    <row r="32" spans="1:33" s="78" customFormat="1" ht="15" x14ac:dyDescent="0.25">
      <c r="A32" s="73" t="s">
        <v>66</v>
      </c>
      <c r="B32" s="74">
        <v>1</v>
      </c>
      <c r="C32" s="74" t="s">
        <v>103</v>
      </c>
      <c r="D32" s="74" t="s">
        <v>104</v>
      </c>
      <c r="E32" s="74" t="s">
        <v>83</v>
      </c>
      <c r="F32" s="75">
        <v>90609</v>
      </c>
      <c r="G32" s="76">
        <f t="shared" si="9"/>
        <v>90609</v>
      </c>
      <c r="H32" s="76">
        <f t="shared" si="10"/>
        <v>22652.25</v>
      </c>
      <c r="I32" s="75"/>
      <c r="J32" s="75"/>
      <c r="K32" s="75">
        <v>17697</v>
      </c>
      <c r="L32" s="75"/>
      <c r="M32" s="76">
        <f t="shared" si="11"/>
        <v>11326.125</v>
      </c>
      <c r="N32" s="76">
        <f t="shared" si="12"/>
        <v>142284.375</v>
      </c>
      <c r="O32" s="74" t="s">
        <v>91</v>
      </c>
      <c r="P32" s="76">
        <f t="shared" si="13"/>
        <v>135913.5</v>
      </c>
      <c r="Q32" s="76">
        <f t="shared" si="14"/>
        <v>135913.5</v>
      </c>
      <c r="R32" s="76">
        <f t="shared" si="15"/>
        <v>33978.375</v>
      </c>
      <c r="S32" s="75"/>
      <c r="T32" s="75"/>
      <c r="U32" s="75">
        <v>17697</v>
      </c>
      <c r="V32" s="75"/>
      <c r="W32" s="75"/>
      <c r="X32" s="75"/>
      <c r="Y32" s="75"/>
      <c r="Z32" s="75"/>
      <c r="AA32" s="75"/>
      <c r="AB32" s="75"/>
      <c r="AC32" s="75"/>
      <c r="AD32" s="76">
        <f t="shared" si="16"/>
        <v>16989.1875</v>
      </c>
      <c r="AE32" s="76">
        <f t="shared" si="17"/>
        <v>204578.0625</v>
      </c>
      <c r="AF32" s="77">
        <f t="shared" si="18"/>
        <v>142284.375</v>
      </c>
      <c r="AG32" s="77">
        <f t="shared" si="19"/>
        <v>62293.6875</v>
      </c>
    </row>
    <row r="33" spans="1:33" s="78" customFormat="1" ht="15" x14ac:dyDescent="0.25">
      <c r="A33" s="73" t="s">
        <v>66</v>
      </c>
      <c r="B33" s="74">
        <v>1</v>
      </c>
      <c r="C33" s="74" t="s">
        <v>107</v>
      </c>
      <c r="D33" s="79" t="s">
        <v>108</v>
      </c>
      <c r="E33" s="79" t="s">
        <v>78</v>
      </c>
      <c r="F33" s="76">
        <v>77690</v>
      </c>
      <c r="G33" s="76">
        <f t="shared" si="9"/>
        <v>77690</v>
      </c>
      <c r="H33" s="76">
        <f t="shared" si="10"/>
        <v>19422.5</v>
      </c>
      <c r="I33" s="76"/>
      <c r="J33" s="76"/>
      <c r="K33" s="75">
        <v>17697</v>
      </c>
      <c r="L33" s="76"/>
      <c r="M33" s="76">
        <f t="shared" si="11"/>
        <v>9711.25</v>
      </c>
      <c r="N33" s="76">
        <f t="shared" si="12"/>
        <v>124520.75</v>
      </c>
      <c r="O33" s="79" t="s">
        <v>78</v>
      </c>
      <c r="P33" s="76">
        <f t="shared" si="13"/>
        <v>116535</v>
      </c>
      <c r="Q33" s="76">
        <f t="shared" si="14"/>
        <v>116535</v>
      </c>
      <c r="R33" s="76">
        <f t="shared" si="15"/>
        <v>29133.75</v>
      </c>
      <c r="S33" s="76"/>
      <c r="T33" s="76"/>
      <c r="U33" s="75">
        <v>17697</v>
      </c>
      <c r="V33" s="76"/>
      <c r="W33" s="76"/>
      <c r="X33" s="76"/>
      <c r="Y33" s="76"/>
      <c r="Z33" s="76"/>
      <c r="AA33" s="76"/>
      <c r="AB33" s="76"/>
      <c r="AC33" s="76"/>
      <c r="AD33" s="76">
        <f t="shared" si="16"/>
        <v>14566.875</v>
      </c>
      <c r="AE33" s="76">
        <f t="shared" si="17"/>
        <v>177932.625</v>
      </c>
      <c r="AF33" s="77">
        <f t="shared" si="18"/>
        <v>124520.75</v>
      </c>
      <c r="AG33" s="77">
        <f t="shared" si="19"/>
        <v>53411.875</v>
      </c>
    </row>
    <row r="34" spans="1:33" s="78" customFormat="1" ht="15" x14ac:dyDescent="0.25">
      <c r="A34" s="73" t="s">
        <v>66</v>
      </c>
      <c r="B34" s="74">
        <v>1</v>
      </c>
      <c r="C34" s="74" t="s">
        <v>109</v>
      </c>
      <c r="D34" s="79" t="s">
        <v>110</v>
      </c>
      <c r="E34" s="79" t="s">
        <v>71</v>
      </c>
      <c r="F34" s="76">
        <v>61055</v>
      </c>
      <c r="G34" s="76">
        <f t="shared" si="9"/>
        <v>61055</v>
      </c>
      <c r="H34" s="76">
        <f t="shared" si="10"/>
        <v>15263.75</v>
      </c>
      <c r="I34" s="76"/>
      <c r="J34" s="76"/>
      <c r="K34" s="75">
        <v>17697</v>
      </c>
      <c r="L34" s="76"/>
      <c r="M34" s="76">
        <f t="shared" si="11"/>
        <v>7631.875</v>
      </c>
      <c r="N34" s="76">
        <f t="shared" si="12"/>
        <v>101647.625</v>
      </c>
      <c r="O34" s="79" t="s">
        <v>71</v>
      </c>
      <c r="P34" s="76">
        <f t="shared" si="13"/>
        <v>91582.5</v>
      </c>
      <c r="Q34" s="76">
        <f t="shared" si="14"/>
        <v>91582.5</v>
      </c>
      <c r="R34" s="76">
        <f t="shared" si="15"/>
        <v>22895.625</v>
      </c>
      <c r="S34" s="76"/>
      <c r="T34" s="76"/>
      <c r="U34" s="75">
        <v>17697</v>
      </c>
      <c r="V34" s="76"/>
      <c r="W34" s="76"/>
      <c r="X34" s="76"/>
      <c r="Y34" s="76"/>
      <c r="Z34" s="76"/>
      <c r="AA34" s="76"/>
      <c r="AB34" s="76"/>
      <c r="AC34" s="76"/>
      <c r="AD34" s="76">
        <f t="shared" si="16"/>
        <v>11447.8125</v>
      </c>
      <c r="AE34" s="76">
        <f t="shared" si="17"/>
        <v>143622.9375</v>
      </c>
      <c r="AF34" s="77">
        <f t="shared" si="18"/>
        <v>101647.625</v>
      </c>
      <c r="AG34" s="77">
        <f t="shared" si="19"/>
        <v>41975.3125</v>
      </c>
    </row>
    <row r="35" spans="1:33" s="78" customFormat="1" ht="15" x14ac:dyDescent="0.25">
      <c r="A35" s="73" t="s">
        <v>66</v>
      </c>
      <c r="B35" s="74">
        <v>1</v>
      </c>
      <c r="C35" s="74" t="s">
        <v>113</v>
      </c>
      <c r="D35" s="79" t="s">
        <v>114</v>
      </c>
      <c r="E35" s="79" t="s">
        <v>78</v>
      </c>
      <c r="F35" s="76">
        <v>72558</v>
      </c>
      <c r="G35" s="76">
        <f t="shared" si="9"/>
        <v>72558</v>
      </c>
      <c r="H35" s="76">
        <f t="shared" si="10"/>
        <v>18139.5</v>
      </c>
      <c r="I35" s="76"/>
      <c r="J35" s="76"/>
      <c r="K35" s="75">
        <v>17697</v>
      </c>
      <c r="L35" s="76"/>
      <c r="M35" s="76">
        <f t="shared" si="11"/>
        <v>9069.75</v>
      </c>
      <c r="N35" s="76">
        <f t="shared" si="12"/>
        <v>117464.25</v>
      </c>
      <c r="O35" s="79" t="s">
        <v>115</v>
      </c>
      <c r="P35" s="76">
        <f t="shared" si="13"/>
        <v>108837</v>
      </c>
      <c r="Q35" s="76">
        <f t="shared" si="14"/>
        <v>108837</v>
      </c>
      <c r="R35" s="76">
        <f t="shared" si="15"/>
        <v>27209.25</v>
      </c>
      <c r="S35" s="76"/>
      <c r="T35" s="76"/>
      <c r="U35" s="75">
        <v>17697</v>
      </c>
      <c r="V35" s="76"/>
      <c r="W35" s="76"/>
      <c r="X35" s="76"/>
      <c r="Y35" s="76"/>
      <c r="Z35" s="76"/>
      <c r="AA35" s="76"/>
      <c r="AB35" s="76"/>
      <c r="AC35" s="76"/>
      <c r="AD35" s="76">
        <f t="shared" si="16"/>
        <v>13604.625</v>
      </c>
      <c r="AE35" s="76">
        <f t="shared" si="17"/>
        <v>167347.875</v>
      </c>
      <c r="AF35" s="77">
        <f t="shared" si="18"/>
        <v>117464.25</v>
      </c>
      <c r="AG35" s="77">
        <f t="shared" si="19"/>
        <v>49883.625</v>
      </c>
    </row>
    <row r="36" spans="1:33" s="78" customFormat="1" ht="15.75" x14ac:dyDescent="0.25">
      <c r="A36" s="73" t="s">
        <v>66</v>
      </c>
      <c r="B36" s="74">
        <v>1</v>
      </c>
      <c r="C36" s="74" t="s">
        <v>119</v>
      </c>
      <c r="D36" s="80" t="s">
        <v>120</v>
      </c>
      <c r="E36" s="81" t="s">
        <v>78</v>
      </c>
      <c r="F36" s="82">
        <v>72558</v>
      </c>
      <c r="G36" s="76">
        <f t="shared" si="9"/>
        <v>72558</v>
      </c>
      <c r="H36" s="76">
        <f t="shared" si="10"/>
        <v>18139.5</v>
      </c>
      <c r="I36" s="76"/>
      <c r="J36" s="76"/>
      <c r="K36" s="75">
        <v>17697</v>
      </c>
      <c r="L36" s="76"/>
      <c r="M36" s="76">
        <f t="shared" si="11"/>
        <v>9069.75</v>
      </c>
      <c r="N36" s="76">
        <f t="shared" si="12"/>
        <v>117464.25</v>
      </c>
      <c r="O36" s="81" t="s">
        <v>78</v>
      </c>
      <c r="P36" s="76">
        <f t="shared" si="13"/>
        <v>108837</v>
      </c>
      <c r="Q36" s="76">
        <f t="shared" si="14"/>
        <v>108837</v>
      </c>
      <c r="R36" s="76">
        <f t="shared" si="15"/>
        <v>27209.25</v>
      </c>
      <c r="S36" s="76"/>
      <c r="T36" s="76"/>
      <c r="U36" s="75">
        <v>17697</v>
      </c>
      <c r="V36" s="76"/>
      <c r="W36" s="76"/>
      <c r="X36" s="76"/>
      <c r="Y36" s="76"/>
      <c r="Z36" s="76"/>
      <c r="AA36" s="76"/>
      <c r="AB36" s="76"/>
      <c r="AC36" s="76"/>
      <c r="AD36" s="76">
        <f t="shared" si="16"/>
        <v>13604.625</v>
      </c>
      <c r="AE36" s="76">
        <f t="shared" si="17"/>
        <v>167347.875</v>
      </c>
      <c r="AF36" s="77">
        <f t="shared" si="18"/>
        <v>117464.25</v>
      </c>
      <c r="AG36" s="77">
        <f t="shared" si="19"/>
        <v>49883.625</v>
      </c>
    </row>
    <row r="37" spans="1:33" s="78" customFormat="1" ht="15.75" x14ac:dyDescent="0.25">
      <c r="A37" s="73" t="s">
        <v>66</v>
      </c>
      <c r="B37" s="74">
        <v>1</v>
      </c>
      <c r="C37" s="74" t="s">
        <v>125</v>
      </c>
      <c r="D37" s="80" t="s">
        <v>126</v>
      </c>
      <c r="E37" s="81" t="s">
        <v>78</v>
      </c>
      <c r="F37" s="82">
        <v>73796</v>
      </c>
      <c r="G37" s="76">
        <f t="shared" si="9"/>
        <v>73796</v>
      </c>
      <c r="H37" s="76">
        <f t="shared" si="10"/>
        <v>18449</v>
      </c>
      <c r="I37" s="76"/>
      <c r="J37" s="76"/>
      <c r="K37" s="75">
        <v>17697</v>
      </c>
      <c r="L37" s="76"/>
      <c r="M37" s="76">
        <f t="shared" si="11"/>
        <v>9224.5</v>
      </c>
      <c r="N37" s="76">
        <f t="shared" si="12"/>
        <v>119166.5</v>
      </c>
      <c r="O37" s="81" t="s">
        <v>78</v>
      </c>
      <c r="P37" s="76">
        <f t="shared" si="13"/>
        <v>110694</v>
      </c>
      <c r="Q37" s="76">
        <f t="shared" si="14"/>
        <v>110694</v>
      </c>
      <c r="R37" s="76">
        <f t="shared" si="15"/>
        <v>27673.5</v>
      </c>
      <c r="S37" s="76"/>
      <c r="T37" s="76"/>
      <c r="U37" s="75">
        <v>17697</v>
      </c>
      <c r="V37" s="76"/>
      <c r="W37" s="76"/>
      <c r="X37" s="76"/>
      <c r="Y37" s="76"/>
      <c r="Z37" s="76"/>
      <c r="AA37" s="76"/>
      <c r="AB37" s="76"/>
      <c r="AC37" s="76"/>
      <c r="AD37" s="76">
        <f t="shared" si="16"/>
        <v>13836.75</v>
      </c>
      <c r="AE37" s="76">
        <f t="shared" si="17"/>
        <v>169901.25</v>
      </c>
      <c r="AF37" s="77">
        <f t="shared" si="18"/>
        <v>119166.5</v>
      </c>
      <c r="AG37" s="77">
        <f t="shared" si="19"/>
        <v>50734.75</v>
      </c>
    </row>
    <row r="38" spans="1:33" s="78" customFormat="1" ht="15.75" x14ac:dyDescent="0.25">
      <c r="A38" s="73" t="s">
        <v>66</v>
      </c>
      <c r="B38" s="74">
        <v>1</v>
      </c>
      <c r="C38" s="74" t="s">
        <v>127</v>
      </c>
      <c r="D38" s="80" t="s">
        <v>128</v>
      </c>
      <c r="E38" s="81" t="s">
        <v>94</v>
      </c>
      <c r="F38" s="82">
        <v>83707</v>
      </c>
      <c r="G38" s="76">
        <f t="shared" si="9"/>
        <v>83707</v>
      </c>
      <c r="H38" s="76">
        <f t="shared" si="10"/>
        <v>20926.75</v>
      </c>
      <c r="I38" s="76"/>
      <c r="J38" s="76"/>
      <c r="K38" s="75">
        <v>17697</v>
      </c>
      <c r="L38" s="76"/>
      <c r="M38" s="76">
        <f t="shared" si="11"/>
        <v>10463.375</v>
      </c>
      <c r="N38" s="76">
        <f t="shared" si="12"/>
        <v>132794.125</v>
      </c>
      <c r="O38" s="81" t="s">
        <v>94</v>
      </c>
      <c r="P38" s="76">
        <f t="shared" si="13"/>
        <v>125560.5</v>
      </c>
      <c r="Q38" s="76">
        <f t="shared" si="14"/>
        <v>125560.5</v>
      </c>
      <c r="R38" s="76">
        <f t="shared" si="15"/>
        <v>31390.125</v>
      </c>
      <c r="S38" s="76"/>
      <c r="T38" s="76"/>
      <c r="U38" s="75">
        <v>17697</v>
      </c>
      <c r="V38" s="76"/>
      <c r="W38" s="76"/>
      <c r="X38" s="76"/>
      <c r="Y38" s="76"/>
      <c r="Z38" s="76"/>
      <c r="AA38" s="76"/>
      <c r="AB38" s="76"/>
      <c r="AC38" s="76"/>
      <c r="AD38" s="76">
        <f t="shared" si="16"/>
        <v>15695.0625</v>
      </c>
      <c r="AE38" s="76">
        <f t="shared" si="17"/>
        <v>190342.6875</v>
      </c>
      <c r="AF38" s="77">
        <f t="shared" si="18"/>
        <v>132794.125</v>
      </c>
      <c r="AG38" s="77">
        <f t="shared" si="19"/>
        <v>57548.5625</v>
      </c>
    </row>
    <row r="39" spans="1:33" s="78" customFormat="1" ht="15.75" x14ac:dyDescent="0.25">
      <c r="A39" s="73" t="s">
        <v>66</v>
      </c>
      <c r="B39" s="74">
        <v>1</v>
      </c>
      <c r="C39" s="74" t="s">
        <v>129</v>
      </c>
      <c r="D39" s="80" t="s">
        <v>130</v>
      </c>
      <c r="E39" s="81" t="s">
        <v>78</v>
      </c>
      <c r="F39" s="82">
        <v>75212</v>
      </c>
      <c r="G39" s="76">
        <f t="shared" si="9"/>
        <v>75212</v>
      </c>
      <c r="H39" s="76">
        <f t="shared" si="10"/>
        <v>18803</v>
      </c>
      <c r="I39" s="76"/>
      <c r="J39" s="76"/>
      <c r="K39" s="75">
        <v>17697</v>
      </c>
      <c r="L39" s="76"/>
      <c r="M39" s="76">
        <f t="shared" si="11"/>
        <v>9401.5</v>
      </c>
      <c r="N39" s="76">
        <f t="shared" si="12"/>
        <v>121113.5</v>
      </c>
      <c r="O39" s="81" t="s">
        <v>78</v>
      </c>
      <c r="P39" s="76">
        <f t="shared" si="13"/>
        <v>112818</v>
      </c>
      <c r="Q39" s="76">
        <f t="shared" si="14"/>
        <v>112818</v>
      </c>
      <c r="R39" s="76">
        <f t="shared" si="15"/>
        <v>28204.5</v>
      </c>
      <c r="S39" s="76"/>
      <c r="T39" s="76"/>
      <c r="U39" s="75">
        <v>17697</v>
      </c>
      <c r="V39" s="76"/>
      <c r="W39" s="76"/>
      <c r="X39" s="76"/>
      <c r="Y39" s="76"/>
      <c r="Z39" s="76"/>
      <c r="AA39" s="76"/>
      <c r="AB39" s="76"/>
      <c r="AC39" s="76"/>
      <c r="AD39" s="76">
        <f t="shared" si="16"/>
        <v>14102.25</v>
      </c>
      <c r="AE39" s="76">
        <f t="shared" si="17"/>
        <v>172821.75</v>
      </c>
      <c r="AF39" s="77">
        <f t="shared" si="18"/>
        <v>121113.5</v>
      </c>
      <c r="AG39" s="77">
        <f t="shared" si="19"/>
        <v>51708.25</v>
      </c>
    </row>
    <row r="40" spans="1:33" s="78" customFormat="1" ht="15.75" x14ac:dyDescent="0.25">
      <c r="A40" s="73" t="s">
        <v>66</v>
      </c>
      <c r="B40" s="74">
        <v>1</v>
      </c>
      <c r="C40" s="74" t="s">
        <v>133</v>
      </c>
      <c r="D40" s="80" t="s">
        <v>134</v>
      </c>
      <c r="E40" s="81" t="s">
        <v>94</v>
      </c>
      <c r="F40" s="82">
        <v>75566</v>
      </c>
      <c r="G40" s="76">
        <f t="shared" si="9"/>
        <v>75566</v>
      </c>
      <c r="H40" s="76">
        <f t="shared" si="10"/>
        <v>18891.5</v>
      </c>
      <c r="I40" s="76"/>
      <c r="J40" s="76"/>
      <c r="K40" s="75">
        <v>17697</v>
      </c>
      <c r="L40" s="76"/>
      <c r="M40" s="76">
        <f t="shared" si="11"/>
        <v>9445.75</v>
      </c>
      <c r="N40" s="76">
        <f t="shared" si="12"/>
        <v>121600.25</v>
      </c>
      <c r="O40" s="81" t="s">
        <v>94</v>
      </c>
      <c r="P40" s="76">
        <f t="shared" si="13"/>
        <v>113349</v>
      </c>
      <c r="Q40" s="76">
        <f t="shared" si="14"/>
        <v>113349</v>
      </c>
      <c r="R40" s="76">
        <f t="shared" si="15"/>
        <v>28337.25</v>
      </c>
      <c r="S40" s="76"/>
      <c r="T40" s="76"/>
      <c r="U40" s="75">
        <v>17697</v>
      </c>
      <c r="V40" s="76"/>
      <c r="W40" s="76"/>
      <c r="X40" s="76"/>
      <c r="Y40" s="76"/>
      <c r="Z40" s="76"/>
      <c r="AA40" s="76"/>
      <c r="AB40" s="76"/>
      <c r="AC40" s="76"/>
      <c r="AD40" s="76">
        <f t="shared" si="16"/>
        <v>14168.625</v>
      </c>
      <c r="AE40" s="76">
        <f t="shared" si="17"/>
        <v>173551.875</v>
      </c>
      <c r="AF40" s="77">
        <f t="shared" si="18"/>
        <v>121600.25</v>
      </c>
      <c r="AG40" s="77">
        <f t="shared" si="19"/>
        <v>51951.625</v>
      </c>
    </row>
    <row r="41" spans="1:33" s="78" customFormat="1" ht="15.75" x14ac:dyDescent="0.25">
      <c r="A41" s="73" t="s">
        <v>66</v>
      </c>
      <c r="B41" s="74">
        <v>1</v>
      </c>
      <c r="C41" s="74" t="s">
        <v>137</v>
      </c>
      <c r="D41" s="80" t="s">
        <v>138</v>
      </c>
      <c r="E41" s="81" t="s">
        <v>94</v>
      </c>
      <c r="F41" s="82">
        <v>75566</v>
      </c>
      <c r="G41" s="76">
        <f t="shared" si="9"/>
        <v>75566</v>
      </c>
      <c r="H41" s="76">
        <f t="shared" si="10"/>
        <v>18891.5</v>
      </c>
      <c r="I41" s="76"/>
      <c r="J41" s="76"/>
      <c r="K41" s="75">
        <v>17697</v>
      </c>
      <c r="L41" s="76"/>
      <c r="M41" s="76">
        <f t="shared" si="11"/>
        <v>9445.75</v>
      </c>
      <c r="N41" s="76">
        <f t="shared" si="12"/>
        <v>121600.25</v>
      </c>
      <c r="O41" s="81" t="s">
        <v>94</v>
      </c>
      <c r="P41" s="76">
        <f t="shared" si="13"/>
        <v>113349</v>
      </c>
      <c r="Q41" s="76">
        <f t="shared" si="14"/>
        <v>113349</v>
      </c>
      <c r="R41" s="76">
        <f t="shared" si="15"/>
        <v>28337.25</v>
      </c>
      <c r="S41" s="76"/>
      <c r="T41" s="76"/>
      <c r="U41" s="75">
        <v>17697</v>
      </c>
      <c r="V41" s="76"/>
      <c r="W41" s="76"/>
      <c r="X41" s="76"/>
      <c r="Y41" s="76"/>
      <c r="Z41" s="76"/>
      <c r="AA41" s="76"/>
      <c r="AB41" s="76"/>
      <c r="AC41" s="76"/>
      <c r="AD41" s="76">
        <f t="shared" si="16"/>
        <v>14168.625</v>
      </c>
      <c r="AE41" s="76">
        <f t="shared" si="17"/>
        <v>173551.875</v>
      </c>
      <c r="AF41" s="77">
        <f t="shared" si="18"/>
        <v>121600.25</v>
      </c>
      <c r="AG41" s="77">
        <f t="shared" si="19"/>
        <v>51951.625</v>
      </c>
    </row>
    <row r="42" spans="1:33" s="78" customFormat="1" ht="15.75" x14ac:dyDescent="0.25">
      <c r="A42" s="83" t="s">
        <v>66</v>
      </c>
      <c r="B42" s="74">
        <v>1</v>
      </c>
      <c r="C42" s="74" t="s">
        <v>147</v>
      </c>
      <c r="D42" s="80" t="s">
        <v>150</v>
      </c>
      <c r="E42" s="81" t="s">
        <v>94</v>
      </c>
      <c r="F42" s="82">
        <v>77513</v>
      </c>
      <c r="G42" s="76">
        <f t="shared" si="9"/>
        <v>77513</v>
      </c>
      <c r="H42" s="76">
        <f t="shared" si="10"/>
        <v>19378.25</v>
      </c>
      <c r="I42" s="76"/>
      <c r="J42" s="76"/>
      <c r="K42" s="75">
        <v>17697</v>
      </c>
      <c r="L42" s="76"/>
      <c r="M42" s="76">
        <f t="shared" si="11"/>
        <v>9689.125</v>
      </c>
      <c r="N42" s="76">
        <f t="shared" si="12"/>
        <v>124277.375</v>
      </c>
      <c r="O42" s="81" t="s">
        <v>94</v>
      </c>
      <c r="P42" s="76">
        <f t="shared" si="13"/>
        <v>116269.5</v>
      </c>
      <c r="Q42" s="76">
        <f t="shared" si="14"/>
        <v>116269.5</v>
      </c>
      <c r="R42" s="76">
        <f t="shared" si="15"/>
        <v>29067.375</v>
      </c>
      <c r="S42" s="76"/>
      <c r="T42" s="76"/>
      <c r="U42" s="75">
        <v>17697</v>
      </c>
      <c r="V42" s="76"/>
      <c r="W42" s="76"/>
      <c r="X42" s="76"/>
      <c r="Y42" s="76"/>
      <c r="Z42" s="76"/>
      <c r="AA42" s="76"/>
      <c r="AB42" s="76"/>
      <c r="AC42" s="76"/>
      <c r="AD42" s="76">
        <f t="shared" si="16"/>
        <v>14533.6875</v>
      </c>
      <c r="AE42" s="76">
        <f t="shared" si="17"/>
        <v>177567.5625</v>
      </c>
      <c r="AF42" s="77">
        <f t="shared" si="18"/>
        <v>124277.375</v>
      </c>
      <c r="AG42" s="77">
        <f t="shared" si="19"/>
        <v>53290.1875</v>
      </c>
    </row>
    <row r="43" spans="1:33" s="78" customFormat="1" ht="15.75" x14ac:dyDescent="0.25">
      <c r="A43" s="83" t="s">
        <v>66</v>
      </c>
      <c r="B43" s="74">
        <v>1</v>
      </c>
      <c r="C43" s="74" t="s">
        <v>148</v>
      </c>
      <c r="D43" s="80" t="s">
        <v>151</v>
      </c>
      <c r="E43" s="81" t="s">
        <v>71</v>
      </c>
      <c r="F43" s="82">
        <v>64594</v>
      </c>
      <c r="G43" s="76">
        <f t="shared" si="9"/>
        <v>64594</v>
      </c>
      <c r="H43" s="76">
        <f t="shared" si="10"/>
        <v>16148.5</v>
      </c>
      <c r="I43" s="76"/>
      <c r="J43" s="76"/>
      <c r="K43" s="75">
        <v>17697</v>
      </c>
      <c r="L43" s="76"/>
      <c r="M43" s="76">
        <f t="shared" si="11"/>
        <v>8074.25</v>
      </c>
      <c r="N43" s="76">
        <f t="shared" si="12"/>
        <v>106513.75</v>
      </c>
      <c r="O43" s="81" t="s">
        <v>94</v>
      </c>
      <c r="P43" s="76">
        <f t="shared" si="13"/>
        <v>96891</v>
      </c>
      <c r="Q43" s="76">
        <f t="shared" si="14"/>
        <v>96891</v>
      </c>
      <c r="R43" s="76">
        <f t="shared" si="15"/>
        <v>24222.75</v>
      </c>
      <c r="S43" s="76"/>
      <c r="T43" s="76"/>
      <c r="U43" s="75">
        <v>17697</v>
      </c>
      <c r="V43" s="76"/>
      <c r="W43" s="76"/>
      <c r="X43" s="76"/>
      <c r="Y43" s="76"/>
      <c r="Z43" s="76"/>
      <c r="AA43" s="76"/>
      <c r="AB43" s="76"/>
      <c r="AC43" s="76"/>
      <c r="AD43" s="76">
        <f t="shared" si="16"/>
        <v>12111.375</v>
      </c>
      <c r="AE43" s="76">
        <f t="shared" si="17"/>
        <v>150922.125</v>
      </c>
      <c r="AF43" s="77">
        <f t="shared" si="18"/>
        <v>106513.75</v>
      </c>
      <c r="AG43" s="77">
        <f t="shared" si="19"/>
        <v>44408.375</v>
      </c>
    </row>
    <row r="44" spans="1:33" s="78" customFormat="1" ht="15" customHeight="1" x14ac:dyDescent="0.25">
      <c r="A44" s="73" t="s">
        <v>66</v>
      </c>
      <c r="B44" s="74">
        <v>1</v>
      </c>
      <c r="C44" s="74" t="s">
        <v>121</v>
      </c>
      <c r="D44" s="80" t="s">
        <v>122</v>
      </c>
      <c r="E44" s="81" t="s">
        <v>83</v>
      </c>
      <c r="F44" s="82">
        <v>92024</v>
      </c>
      <c r="G44" s="76">
        <f t="shared" si="9"/>
        <v>92024</v>
      </c>
      <c r="H44" s="76">
        <f t="shared" si="10"/>
        <v>23006</v>
      </c>
      <c r="I44" s="76"/>
      <c r="J44" s="76"/>
      <c r="K44" s="75">
        <v>17697</v>
      </c>
      <c r="L44" s="76"/>
      <c r="M44" s="76">
        <f t="shared" si="11"/>
        <v>11503</v>
      </c>
      <c r="N44" s="76">
        <f t="shared" si="12"/>
        <v>144230</v>
      </c>
      <c r="O44" s="81" t="s">
        <v>83</v>
      </c>
      <c r="P44" s="76">
        <f t="shared" si="13"/>
        <v>138036</v>
      </c>
      <c r="Q44" s="76">
        <f t="shared" si="14"/>
        <v>138036</v>
      </c>
      <c r="R44" s="76">
        <f t="shared" si="15"/>
        <v>34509</v>
      </c>
      <c r="S44" s="76"/>
      <c r="T44" s="76"/>
      <c r="U44" s="75">
        <v>17697</v>
      </c>
      <c r="V44" s="76"/>
      <c r="W44" s="76"/>
      <c r="X44" s="76"/>
      <c r="Y44" s="76"/>
      <c r="Z44" s="76"/>
      <c r="AA44" s="76"/>
      <c r="AB44" s="76"/>
      <c r="AC44" s="76"/>
      <c r="AD44" s="76">
        <f t="shared" si="16"/>
        <v>17254.5</v>
      </c>
      <c r="AE44" s="76">
        <f t="shared" si="17"/>
        <v>207496.5</v>
      </c>
      <c r="AF44" s="77">
        <f t="shared" si="18"/>
        <v>144230</v>
      </c>
      <c r="AG44" s="77">
        <f t="shared" si="19"/>
        <v>63266.5</v>
      </c>
    </row>
    <row r="45" spans="1:33" s="21" customFormat="1" ht="14.25" x14ac:dyDescent="0.2">
      <c r="A45" s="43" t="s">
        <v>25</v>
      </c>
      <c r="B45" s="44">
        <f>SUM(B27:B44)</f>
        <v>18</v>
      </c>
      <c r="C45" s="44"/>
      <c r="D45" s="44"/>
      <c r="E45" s="44"/>
      <c r="F45" s="45">
        <f t="shared" ref="F45:AG45" si="20">SUM(F27:F44)</f>
        <v>1410806</v>
      </c>
      <c r="G45" s="45">
        <f t="shared" si="20"/>
        <v>1410806</v>
      </c>
      <c r="H45" s="45">
        <f t="shared" si="20"/>
        <v>352701.5</v>
      </c>
      <c r="I45" s="45">
        <f t="shared" si="20"/>
        <v>0</v>
      </c>
      <c r="J45" s="45">
        <f t="shared" si="20"/>
        <v>0</v>
      </c>
      <c r="K45" s="45">
        <f t="shared" si="20"/>
        <v>300849</v>
      </c>
      <c r="L45" s="45">
        <f t="shared" si="20"/>
        <v>0</v>
      </c>
      <c r="M45" s="45">
        <f t="shared" si="20"/>
        <v>176350.75</v>
      </c>
      <c r="N45" s="45">
        <f t="shared" si="20"/>
        <v>2240707.25</v>
      </c>
      <c r="O45" s="45"/>
      <c r="P45" s="45">
        <f t="shared" si="20"/>
        <v>2116209</v>
      </c>
      <c r="Q45" s="45">
        <f t="shared" si="20"/>
        <v>2116209</v>
      </c>
      <c r="R45" s="45">
        <f t="shared" si="20"/>
        <v>529052.25</v>
      </c>
      <c r="S45" s="45">
        <f t="shared" si="20"/>
        <v>0</v>
      </c>
      <c r="T45" s="45">
        <f t="shared" si="20"/>
        <v>0</v>
      </c>
      <c r="U45" s="45">
        <f t="shared" si="20"/>
        <v>300849</v>
      </c>
      <c r="V45" s="45">
        <f t="shared" si="20"/>
        <v>0</v>
      </c>
      <c r="W45" s="45">
        <f t="shared" si="20"/>
        <v>0</v>
      </c>
      <c r="X45" s="45">
        <f t="shared" si="20"/>
        <v>0</v>
      </c>
      <c r="Y45" s="45">
        <f t="shared" si="20"/>
        <v>0</v>
      </c>
      <c r="Z45" s="45">
        <f t="shared" si="20"/>
        <v>0</v>
      </c>
      <c r="AA45" s="45">
        <f t="shared" si="20"/>
        <v>0</v>
      </c>
      <c r="AB45" s="45">
        <f t="shared" si="20"/>
        <v>0</v>
      </c>
      <c r="AC45" s="45">
        <f t="shared" si="20"/>
        <v>0</v>
      </c>
      <c r="AD45" s="45">
        <f t="shared" si="20"/>
        <v>264526.125</v>
      </c>
      <c r="AE45" s="45">
        <f t="shared" si="20"/>
        <v>3210636.375</v>
      </c>
      <c r="AF45" s="45">
        <f t="shared" si="20"/>
        <v>2240707.25</v>
      </c>
      <c r="AG45" s="45">
        <f t="shared" si="20"/>
        <v>969929.125</v>
      </c>
    </row>
    <row r="46" spans="1:33" s="64" customFormat="1" ht="15" x14ac:dyDescent="0.25">
      <c r="A46" s="70" t="s">
        <v>162</v>
      </c>
      <c r="B46" s="60">
        <v>1</v>
      </c>
      <c r="C46" s="60" t="s">
        <v>171</v>
      </c>
      <c r="D46" s="65" t="s">
        <v>106</v>
      </c>
      <c r="E46" s="65" t="s">
        <v>185</v>
      </c>
      <c r="F46" s="62">
        <v>74858</v>
      </c>
      <c r="G46" s="62">
        <f>F46</f>
        <v>74858</v>
      </c>
      <c r="H46" s="62"/>
      <c r="I46" s="62"/>
      <c r="J46" s="62"/>
      <c r="K46" s="62"/>
      <c r="L46" s="62"/>
      <c r="M46" s="62">
        <f>(G46+H46)*10%</f>
        <v>7485.8</v>
      </c>
      <c r="N46" s="62">
        <f>SUM(G46+H46+I46+J46+L46+M46+K46)</f>
        <v>82343.8</v>
      </c>
      <c r="O46" s="65" t="s">
        <v>185</v>
      </c>
      <c r="P46" s="62">
        <f>G46</f>
        <v>74858</v>
      </c>
      <c r="Q46" s="62">
        <f>P46*B46</f>
        <v>74858</v>
      </c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>
        <f>(Q46+R46)*10%</f>
        <v>7485.8</v>
      </c>
      <c r="AE46" s="62">
        <f>SUM(Q46+R46+S46+T46+Y46+Z46+AA46+AB46+AC46+AD46+V46+W46+X46+U46)</f>
        <v>82343.8</v>
      </c>
      <c r="AF46" s="63">
        <f>N46</f>
        <v>82343.8</v>
      </c>
      <c r="AG46" s="63">
        <f>AE46-AF46</f>
        <v>0</v>
      </c>
    </row>
    <row r="47" spans="1:33" s="21" customFormat="1" ht="15" x14ac:dyDescent="0.25">
      <c r="A47" s="56" t="s">
        <v>163</v>
      </c>
      <c r="B47" s="17">
        <v>1</v>
      </c>
      <c r="C47" s="17" t="s">
        <v>172</v>
      </c>
      <c r="D47" s="14" t="s">
        <v>179</v>
      </c>
      <c r="E47" s="14" t="s">
        <v>185</v>
      </c>
      <c r="F47" s="19">
        <v>78929</v>
      </c>
      <c r="G47" s="19">
        <f>F47</f>
        <v>78929</v>
      </c>
      <c r="H47" s="19"/>
      <c r="I47" s="19"/>
      <c r="J47" s="19"/>
      <c r="K47" s="19"/>
      <c r="L47" s="19"/>
      <c r="M47" s="19">
        <f>(G47+H47)*10%</f>
        <v>7892.9000000000005</v>
      </c>
      <c r="N47" s="19">
        <f>SUM(G47+H47+I47+J47+L47+M47+K47)</f>
        <v>86821.9</v>
      </c>
      <c r="O47" s="14" t="s">
        <v>185</v>
      </c>
      <c r="P47" s="19">
        <f>G47</f>
        <v>78929</v>
      </c>
      <c r="Q47" s="19">
        <f>P47*B47</f>
        <v>78929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>
        <f>(Q47+R47)*10%</f>
        <v>7892.9000000000005</v>
      </c>
      <c r="AE47" s="19">
        <f>SUM(Q47+R47+S47+T47+Y47+Z47+AA47+AB47+AC47+AD47+V47+W47+X47+U47)</f>
        <v>86821.9</v>
      </c>
      <c r="AF47" s="20">
        <f>N47</f>
        <v>86821.9</v>
      </c>
      <c r="AG47" s="20">
        <f>AE47-AF47</f>
        <v>0</v>
      </c>
    </row>
    <row r="48" spans="1:33" s="64" customFormat="1" ht="15.75" x14ac:dyDescent="0.25">
      <c r="A48" s="70" t="s">
        <v>180</v>
      </c>
      <c r="B48" s="60">
        <v>1</v>
      </c>
      <c r="C48" s="67" t="s">
        <v>173</v>
      </c>
      <c r="D48" s="66" t="s">
        <v>181</v>
      </c>
      <c r="E48" s="67" t="s">
        <v>186</v>
      </c>
      <c r="F48" s="68">
        <v>61232</v>
      </c>
      <c r="G48" s="62">
        <f>F48</f>
        <v>61232</v>
      </c>
      <c r="H48" s="62"/>
      <c r="I48" s="62"/>
      <c r="J48" s="62"/>
      <c r="K48" s="62"/>
      <c r="L48" s="62"/>
      <c r="M48" s="62">
        <f>(G48+H48)*10%</f>
        <v>6123.2000000000007</v>
      </c>
      <c r="N48" s="62">
        <f>SUM(G48+H48+I48+J48+L48+M48+K48)</f>
        <v>67355.199999999997</v>
      </c>
      <c r="O48" s="67" t="s">
        <v>186</v>
      </c>
      <c r="P48" s="62">
        <f>G48</f>
        <v>61232</v>
      </c>
      <c r="Q48" s="62">
        <f>P48*B48</f>
        <v>61232</v>
      </c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>
        <f>(Q48+R48)*10%</f>
        <v>6123.2000000000007</v>
      </c>
      <c r="AE48" s="62">
        <f>SUM(Q48+R48+S48+T48+Y48+Z48+AA48+AB48+AC48+AD48+V48+W48+X48+U48)</f>
        <v>67355.199999999997</v>
      </c>
      <c r="AF48" s="63">
        <f>N48</f>
        <v>67355.199999999997</v>
      </c>
      <c r="AG48" s="63">
        <f>AE48-AF48</f>
        <v>0</v>
      </c>
    </row>
    <row r="49" spans="1:33" s="64" customFormat="1" ht="15" x14ac:dyDescent="0.25">
      <c r="A49" s="70" t="s">
        <v>164</v>
      </c>
      <c r="B49" s="60">
        <v>1</v>
      </c>
      <c r="C49" s="60" t="s">
        <v>174</v>
      </c>
      <c r="D49" s="65" t="s">
        <v>182</v>
      </c>
      <c r="E49" s="65" t="s">
        <v>185</v>
      </c>
      <c r="F49" s="62">
        <v>74858</v>
      </c>
      <c r="G49" s="62">
        <f>F49</f>
        <v>74858</v>
      </c>
      <c r="H49" s="62"/>
      <c r="I49" s="62"/>
      <c r="J49" s="62"/>
      <c r="K49" s="62"/>
      <c r="L49" s="62"/>
      <c r="M49" s="62">
        <f>(G49+H49)*10%</f>
        <v>7485.8</v>
      </c>
      <c r="N49" s="62">
        <f>SUM(G49+H49+I49+J49+L49+M49+K49)</f>
        <v>82343.8</v>
      </c>
      <c r="O49" s="65" t="s">
        <v>185</v>
      </c>
      <c r="P49" s="62">
        <f>G49</f>
        <v>74858</v>
      </c>
      <c r="Q49" s="62">
        <f>P49*B49</f>
        <v>74858</v>
      </c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>
        <f>(Q49+R49)*10%</f>
        <v>7485.8</v>
      </c>
      <c r="AE49" s="62">
        <f>SUM(Q49+R49+S49+T49+Y49+Z49+AA49+AB49+AC49+AD49+V49+W49+X49+U49)</f>
        <v>82343.8</v>
      </c>
      <c r="AF49" s="63">
        <f>N49</f>
        <v>82343.8</v>
      </c>
      <c r="AG49" s="63">
        <f>AE49-AF49</f>
        <v>0</v>
      </c>
    </row>
    <row r="50" spans="1:33" s="64" customFormat="1" ht="15" x14ac:dyDescent="0.25">
      <c r="A50" s="70" t="s">
        <v>165</v>
      </c>
      <c r="B50" s="60">
        <v>1</v>
      </c>
      <c r="C50" s="60" t="s">
        <v>175</v>
      </c>
      <c r="D50" s="65" t="s">
        <v>183</v>
      </c>
      <c r="E50" s="65" t="s">
        <v>186</v>
      </c>
      <c r="F50" s="62">
        <v>63886</v>
      </c>
      <c r="G50" s="62">
        <f>F50</f>
        <v>63886</v>
      </c>
      <c r="H50" s="62"/>
      <c r="I50" s="62"/>
      <c r="J50" s="62"/>
      <c r="K50" s="62"/>
      <c r="L50" s="62"/>
      <c r="M50" s="62">
        <f>(G50+H50)*10%</f>
        <v>6388.6</v>
      </c>
      <c r="N50" s="62">
        <f>SUM(G50+H50+I50+J50+L50+M50+K50)</f>
        <v>70274.600000000006</v>
      </c>
      <c r="O50" s="65" t="s">
        <v>186</v>
      </c>
      <c r="P50" s="62">
        <f>G50</f>
        <v>63886</v>
      </c>
      <c r="Q50" s="62">
        <f>P50*B50</f>
        <v>63886</v>
      </c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>
        <f>(Q50+R50)*10%</f>
        <v>6388.6</v>
      </c>
      <c r="AE50" s="62">
        <f>SUM(Q50+R50+S50+T50+Y50+Z50+AA50+AB50+AC50+AD50+V50+W50+X50+U50)</f>
        <v>70274.600000000006</v>
      </c>
      <c r="AF50" s="63">
        <f>N50</f>
        <v>70274.600000000006</v>
      </c>
      <c r="AG50" s="63">
        <f>AE50-AF50</f>
        <v>0</v>
      </c>
    </row>
    <row r="51" spans="1:33" s="21" customFormat="1" ht="14.25" x14ac:dyDescent="0.2">
      <c r="A51" s="46" t="s">
        <v>26</v>
      </c>
      <c r="B51" s="44">
        <f>SUM(B46:B50)</f>
        <v>5</v>
      </c>
      <c r="C51" s="44"/>
      <c r="D51" s="44"/>
      <c r="E51" s="44"/>
      <c r="F51" s="45">
        <f t="shared" ref="F51:AG51" si="21">SUM(F46:F50)</f>
        <v>353763</v>
      </c>
      <c r="G51" s="45">
        <f t="shared" si="21"/>
        <v>353763</v>
      </c>
      <c r="H51" s="45">
        <f t="shared" si="21"/>
        <v>0</v>
      </c>
      <c r="I51" s="45">
        <f t="shared" si="21"/>
        <v>0</v>
      </c>
      <c r="J51" s="45">
        <f t="shared" si="21"/>
        <v>0</v>
      </c>
      <c r="K51" s="45">
        <f t="shared" si="21"/>
        <v>0</v>
      </c>
      <c r="L51" s="45">
        <f t="shared" si="21"/>
        <v>0</v>
      </c>
      <c r="M51" s="45">
        <f t="shared" si="21"/>
        <v>35376.300000000003</v>
      </c>
      <c r="N51" s="45">
        <f t="shared" si="21"/>
        <v>389139.30000000005</v>
      </c>
      <c r="O51" s="45"/>
      <c r="P51" s="45">
        <f t="shared" si="21"/>
        <v>353763</v>
      </c>
      <c r="Q51" s="45">
        <f t="shared" si="21"/>
        <v>353763</v>
      </c>
      <c r="R51" s="45">
        <f t="shared" si="21"/>
        <v>0</v>
      </c>
      <c r="S51" s="45">
        <f t="shared" si="21"/>
        <v>0</v>
      </c>
      <c r="T51" s="45">
        <f t="shared" si="21"/>
        <v>0</v>
      </c>
      <c r="U51" s="45">
        <f t="shared" si="21"/>
        <v>0</v>
      </c>
      <c r="V51" s="45">
        <f t="shared" si="21"/>
        <v>0</v>
      </c>
      <c r="W51" s="45">
        <f t="shared" si="21"/>
        <v>0</v>
      </c>
      <c r="X51" s="45">
        <f t="shared" si="21"/>
        <v>0</v>
      </c>
      <c r="Y51" s="45">
        <f t="shared" si="21"/>
        <v>0</v>
      </c>
      <c r="Z51" s="45">
        <f t="shared" si="21"/>
        <v>0</v>
      </c>
      <c r="AA51" s="45">
        <f t="shared" si="21"/>
        <v>0</v>
      </c>
      <c r="AB51" s="45">
        <f t="shared" si="21"/>
        <v>0</v>
      </c>
      <c r="AC51" s="45">
        <f t="shared" si="21"/>
        <v>0</v>
      </c>
      <c r="AD51" s="45">
        <f t="shared" si="21"/>
        <v>35376.300000000003</v>
      </c>
      <c r="AE51" s="45">
        <f t="shared" si="21"/>
        <v>389139.30000000005</v>
      </c>
      <c r="AF51" s="45">
        <f t="shared" si="21"/>
        <v>389139.30000000005</v>
      </c>
      <c r="AG51" s="45">
        <f t="shared" si="21"/>
        <v>0</v>
      </c>
    </row>
    <row r="52" spans="1:33" s="21" customFormat="1" ht="15" x14ac:dyDescent="0.25">
      <c r="A52" s="12" t="s">
        <v>187</v>
      </c>
      <c r="B52" s="17">
        <v>1</v>
      </c>
      <c r="C52" s="44" t="s">
        <v>203</v>
      </c>
      <c r="D52" s="17" t="s">
        <v>112</v>
      </c>
      <c r="E52" s="17" t="s">
        <v>204</v>
      </c>
      <c r="F52" s="19">
        <v>55215</v>
      </c>
      <c r="G52" s="19">
        <f>F52</f>
        <v>55215</v>
      </c>
      <c r="H52" s="19"/>
      <c r="I52" s="19"/>
      <c r="J52" s="19"/>
      <c r="K52" s="19"/>
      <c r="L52" s="19"/>
      <c r="M52" s="19">
        <f>(G52+H52)*10%</f>
        <v>5521.5</v>
      </c>
      <c r="N52" s="19">
        <f>SUM(G52+H52+I52+J52+L52+M52+K52)</f>
        <v>60736.5</v>
      </c>
      <c r="O52" s="17" t="s">
        <v>204</v>
      </c>
      <c r="P52" s="19">
        <f>G52</f>
        <v>55215</v>
      </c>
      <c r="Q52" s="19">
        <f>P52*B52</f>
        <v>55215</v>
      </c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>
        <f>(Q52+R52)*10%</f>
        <v>5521.5</v>
      </c>
      <c r="AE52" s="19">
        <f>SUM(Q52+R52+S52+T52+Y52+Z52+AA52+AB52+AC52+AD52+V52+W52+X52+U52)</f>
        <v>60736.5</v>
      </c>
      <c r="AF52" s="20">
        <f>N52</f>
        <v>60736.5</v>
      </c>
      <c r="AG52" s="20">
        <f>AE52-AF52</f>
        <v>0</v>
      </c>
    </row>
    <row r="53" spans="1:33" s="21" customFormat="1" ht="15" x14ac:dyDescent="0.25">
      <c r="A53" s="12" t="s">
        <v>188</v>
      </c>
      <c r="B53" s="17">
        <v>1</v>
      </c>
      <c r="C53" s="44" t="s">
        <v>168</v>
      </c>
      <c r="D53" s="17" t="s">
        <v>155</v>
      </c>
      <c r="E53" s="17" t="s">
        <v>204</v>
      </c>
      <c r="F53" s="19">
        <v>52737</v>
      </c>
      <c r="G53" s="19">
        <f>F53</f>
        <v>52737</v>
      </c>
      <c r="H53" s="19"/>
      <c r="I53" s="19"/>
      <c r="J53" s="19"/>
      <c r="K53" s="19"/>
      <c r="L53" s="19"/>
      <c r="M53" s="19">
        <f>(G53+H53)*10%</f>
        <v>5273.7000000000007</v>
      </c>
      <c r="N53" s="19">
        <f>SUM(G53+H53+I53+J53+L53+M53+K53)</f>
        <v>58010.7</v>
      </c>
      <c r="O53" s="17" t="s">
        <v>204</v>
      </c>
      <c r="P53" s="19">
        <f>G53</f>
        <v>52737</v>
      </c>
      <c r="Q53" s="19">
        <f>P53*B53</f>
        <v>52737</v>
      </c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>
        <f>(Q53+R53)*10%</f>
        <v>5273.7000000000007</v>
      </c>
      <c r="AE53" s="19">
        <f>SUM(Q53+R53+S53+T53+Y53+Z53+AA53+AB53+AC53+AD53+V53+W53+X53+U53)</f>
        <v>58010.7</v>
      </c>
      <c r="AF53" s="20">
        <f>N53</f>
        <v>58010.7</v>
      </c>
      <c r="AG53" s="20">
        <f>AE53-AF53</f>
        <v>0</v>
      </c>
    </row>
    <row r="54" spans="1:33" s="21" customFormat="1" ht="14.25" x14ac:dyDescent="0.2">
      <c r="A54" s="46" t="s">
        <v>27</v>
      </c>
      <c r="B54" s="44">
        <f>B52+B53</f>
        <v>2</v>
      </c>
      <c r="C54" s="44"/>
      <c r="D54" s="44"/>
      <c r="E54" s="44"/>
      <c r="F54" s="45">
        <f t="shared" ref="F54:AG54" si="22">F52+F53</f>
        <v>107952</v>
      </c>
      <c r="G54" s="45">
        <f t="shared" si="22"/>
        <v>107952</v>
      </c>
      <c r="H54" s="45">
        <f t="shared" si="22"/>
        <v>0</v>
      </c>
      <c r="I54" s="45">
        <f t="shared" si="22"/>
        <v>0</v>
      </c>
      <c r="J54" s="45">
        <f t="shared" si="22"/>
        <v>0</v>
      </c>
      <c r="K54" s="45">
        <f t="shared" si="22"/>
        <v>0</v>
      </c>
      <c r="L54" s="45">
        <f t="shared" si="22"/>
        <v>0</v>
      </c>
      <c r="M54" s="45">
        <f t="shared" si="22"/>
        <v>10795.2</v>
      </c>
      <c r="N54" s="45">
        <f t="shared" si="22"/>
        <v>118747.2</v>
      </c>
      <c r="O54" s="45"/>
      <c r="P54" s="45">
        <f t="shared" si="22"/>
        <v>107952</v>
      </c>
      <c r="Q54" s="45">
        <f t="shared" si="22"/>
        <v>107952</v>
      </c>
      <c r="R54" s="45">
        <f t="shared" si="22"/>
        <v>0</v>
      </c>
      <c r="S54" s="45">
        <f t="shared" si="22"/>
        <v>0</v>
      </c>
      <c r="T54" s="45">
        <f t="shared" si="22"/>
        <v>0</v>
      </c>
      <c r="U54" s="45">
        <f t="shared" si="22"/>
        <v>0</v>
      </c>
      <c r="V54" s="45">
        <f t="shared" si="22"/>
        <v>0</v>
      </c>
      <c r="W54" s="45">
        <f t="shared" si="22"/>
        <v>0</v>
      </c>
      <c r="X54" s="45">
        <f t="shared" si="22"/>
        <v>0</v>
      </c>
      <c r="Y54" s="45">
        <f t="shared" si="22"/>
        <v>0</v>
      </c>
      <c r="Z54" s="45">
        <f t="shared" si="22"/>
        <v>0</v>
      </c>
      <c r="AA54" s="45">
        <f t="shared" si="22"/>
        <v>0</v>
      </c>
      <c r="AB54" s="45">
        <f t="shared" si="22"/>
        <v>0</v>
      </c>
      <c r="AC54" s="45">
        <f t="shared" si="22"/>
        <v>0</v>
      </c>
      <c r="AD54" s="45">
        <f t="shared" si="22"/>
        <v>10795.2</v>
      </c>
      <c r="AE54" s="45">
        <f t="shared" si="22"/>
        <v>118747.2</v>
      </c>
      <c r="AF54" s="45">
        <f t="shared" si="22"/>
        <v>118747.2</v>
      </c>
      <c r="AG54" s="45">
        <f t="shared" si="22"/>
        <v>0</v>
      </c>
    </row>
    <row r="55" spans="1:33" s="21" customFormat="1" ht="15" x14ac:dyDescent="0.25">
      <c r="A55" s="57" t="s">
        <v>197</v>
      </c>
      <c r="B55" s="17">
        <v>1</v>
      </c>
      <c r="C55" s="44"/>
      <c r="D55" s="58"/>
      <c r="E55" s="17" t="s">
        <v>209</v>
      </c>
      <c r="F55" s="47">
        <v>49021</v>
      </c>
      <c r="G55" s="19">
        <f t="shared" ref="G55:G61" si="23">F55*B55</f>
        <v>49021</v>
      </c>
      <c r="H55" s="19"/>
      <c r="I55" s="17"/>
      <c r="J55" s="47">
        <v>15687</v>
      </c>
      <c r="K55" s="44"/>
      <c r="L55" s="44"/>
      <c r="M55" s="19">
        <f t="shared" ref="M55:M61" si="24">(G55+H55)*10%</f>
        <v>4902.1000000000004</v>
      </c>
      <c r="N55" s="19">
        <f t="shared" ref="N55:N61" si="25">SUM(G55+H55+I55+J55+L55+M55+K55)</f>
        <v>69610.100000000006</v>
      </c>
      <c r="O55" s="17" t="s">
        <v>209</v>
      </c>
      <c r="P55" s="19">
        <f t="shared" ref="P55:P61" si="26">G55</f>
        <v>49021</v>
      </c>
      <c r="Q55" s="19">
        <f t="shared" ref="Q55:Q61" si="27">P55</f>
        <v>49021</v>
      </c>
      <c r="R55" s="19"/>
      <c r="S55" s="17"/>
      <c r="T55" s="47">
        <v>15687</v>
      </c>
      <c r="U55" s="17"/>
      <c r="V55" s="17"/>
      <c r="W55" s="17"/>
      <c r="X55" s="17"/>
      <c r="Y55" s="17"/>
      <c r="Z55" s="17"/>
      <c r="AA55" s="17"/>
      <c r="AB55" s="17"/>
      <c r="AC55" s="17"/>
      <c r="AD55" s="19">
        <f t="shared" ref="AD55:AD61" si="28">(Q55+R55)*10%</f>
        <v>4902.1000000000004</v>
      </c>
      <c r="AE55" s="19">
        <f t="shared" ref="AE55:AE61" si="29">SUM(Q55+R55+S55+T55+Y55+Z55+AA55+AB55+AC55+AD55+V55+W55+X55+U55)</f>
        <v>69610.100000000006</v>
      </c>
      <c r="AF55" s="20">
        <f t="shared" ref="AF55:AF61" si="30">N55</f>
        <v>69610.100000000006</v>
      </c>
      <c r="AG55" s="20">
        <f t="shared" ref="AG55:AG61" si="31">AE55-AF55</f>
        <v>0</v>
      </c>
    </row>
    <row r="56" spans="1:33" s="21" customFormat="1" ht="15" x14ac:dyDescent="0.25">
      <c r="A56" s="57" t="s">
        <v>198</v>
      </c>
      <c r="B56" s="17">
        <v>1</v>
      </c>
      <c r="C56" s="44"/>
      <c r="D56" s="58"/>
      <c r="E56" s="17" t="s">
        <v>206</v>
      </c>
      <c r="F56" s="47">
        <v>51144</v>
      </c>
      <c r="G56" s="19">
        <f t="shared" si="23"/>
        <v>51144</v>
      </c>
      <c r="H56" s="19"/>
      <c r="I56" s="17"/>
      <c r="J56" s="47"/>
      <c r="K56" s="44"/>
      <c r="L56" s="44"/>
      <c r="M56" s="19">
        <f t="shared" si="24"/>
        <v>5114.4000000000005</v>
      </c>
      <c r="N56" s="19">
        <f t="shared" si="25"/>
        <v>56258.400000000001</v>
      </c>
      <c r="O56" s="17" t="s">
        <v>206</v>
      </c>
      <c r="P56" s="19">
        <f t="shared" si="26"/>
        <v>51144</v>
      </c>
      <c r="Q56" s="19">
        <f t="shared" si="27"/>
        <v>51144</v>
      </c>
      <c r="R56" s="19"/>
      <c r="S56" s="17"/>
      <c r="T56" s="47"/>
      <c r="U56" s="17"/>
      <c r="V56" s="17"/>
      <c r="W56" s="17"/>
      <c r="X56" s="17"/>
      <c r="Y56" s="17"/>
      <c r="Z56" s="17"/>
      <c r="AA56" s="17"/>
      <c r="AB56" s="17"/>
      <c r="AC56" s="17"/>
      <c r="AD56" s="19">
        <f t="shared" si="28"/>
        <v>5114.4000000000005</v>
      </c>
      <c r="AE56" s="19">
        <f t="shared" si="29"/>
        <v>56258.400000000001</v>
      </c>
      <c r="AF56" s="20">
        <f t="shared" si="30"/>
        <v>56258.400000000001</v>
      </c>
      <c r="AG56" s="20">
        <f t="shared" si="31"/>
        <v>0</v>
      </c>
    </row>
    <row r="57" spans="1:33" s="21" customFormat="1" ht="15" x14ac:dyDescent="0.25">
      <c r="A57" s="57" t="s">
        <v>199</v>
      </c>
      <c r="B57" s="17">
        <v>2</v>
      </c>
      <c r="C57" s="44"/>
      <c r="D57" s="58"/>
      <c r="E57" s="17" t="s">
        <v>207</v>
      </c>
      <c r="F57" s="47">
        <v>50259</v>
      </c>
      <c r="G57" s="19">
        <f t="shared" si="23"/>
        <v>100518</v>
      </c>
      <c r="H57" s="19"/>
      <c r="I57" s="17"/>
      <c r="J57" s="47"/>
      <c r="K57" s="44"/>
      <c r="L57" s="44"/>
      <c r="M57" s="19">
        <f t="shared" si="24"/>
        <v>10051.800000000001</v>
      </c>
      <c r="N57" s="19">
        <f t="shared" si="25"/>
        <v>110569.8</v>
      </c>
      <c r="O57" s="17" t="s">
        <v>207</v>
      </c>
      <c r="P57" s="19">
        <f t="shared" si="26"/>
        <v>100518</v>
      </c>
      <c r="Q57" s="19">
        <f t="shared" si="27"/>
        <v>100518</v>
      </c>
      <c r="R57" s="19"/>
      <c r="S57" s="17"/>
      <c r="T57" s="47"/>
      <c r="U57" s="17"/>
      <c r="V57" s="17"/>
      <c r="W57" s="17"/>
      <c r="X57" s="17"/>
      <c r="Y57" s="17"/>
      <c r="Z57" s="17"/>
      <c r="AA57" s="17"/>
      <c r="AB57" s="17"/>
      <c r="AC57" s="17"/>
      <c r="AD57" s="19">
        <f t="shared" si="28"/>
        <v>10051.800000000001</v>
      </c>
      <c r="AE57" s="19">
        <f t="shared" si="29"/>
        <v>110569.8</v>
      </c>
      <c r="AF57" s="20">
        <f t="shared" si="30"/>
        <v>110569.8</v>
      </c>
      <c r="AG57" s="20">
        <f t="shared" si="31"/>
        <v>0</v>
      </c>
    </row>
    <row r="58" spans="1:33" s="21" customFormat="1" ht="15" x14ac:dyDescent="0.25">
      <c r="A58" s="57" t="s">
        <v>200</v>
      </c>
      <c r="B58" s="17">
        <v>1</v>
      </c>
      <c r="C58" s="44"/>
      <c r="D58" s="58"/>
      <c r="E58" s="17" t="s">
        <v>208</v>
      </c>
      <c r="F58" s="47">
        <v>49729</v>
      </c>
      <c r="G58" s="19">
        <f t="shared" si="23"/>
        <v>49729</v>
      </c>
      <c r="H58" s="19"/>
      <c r="I58" s="17"/>
      <c r="J58" s="47"/>
      <c r="K58" s="44"/>
      <c r="L58" s="44"/>
      <c r="M58" s="19">
        <f t="shared" si="24"/>
        <v>4972.9000000000005</v>
      </c>
      <c r="N58" s="19">
        <f t="shared" si="25"/>
        <v>54701.9</v>
      </c>
      <c r="O58" s="17" t="s">
        <v>208</v>
      </c>
      <c r="P58" s="19">
        <f t="shared" si="26"/>
        <v>49729</v>
      </c>
      <c r="Q58" s="19">
        <f t="shared" si="27"/>
        <v>49729</v>
      </c>
      <c r="R58" s="19"/>
      <c r="S58" s="17"/>
      <c r="T58" s="47"/>
      <c r="U58" s="17"/>
      <c r="V58" s="17"/>
      <c r="W58" s="17"/>
      <c r="X58" s="17"/>
      <c r="Y58" s="17"/>
      <c r="Z58" s="17"/>
      <c r="AA58" s="17"/>
      <c r="AB58" s="17"/>
      <c r="AC58" s="17"/>
      <c r="AD58" s="19">
        <f t="shared" si="28"/>
        <v>4972.9000000000005</v>
      </c>
      <c r="AE58" s="19">
        <f t="shared" si="29"/>
        <v>54701.9</v>
      </c>
      <c r="AF58" s="20">
        <f t="shared" si="30"/>
        <v>54701.9</v>
      </c>
      <c r="AG58" s="20">
        <f t="shared" si="31"/>
        <v>0</v>
      </c>
    </row>
    <row r="59" spans="1:33" s="21" customFormat="1" ht="15" x14ac:dyDescent="0.25">
      <c r="A59" s="57" t="s">
        <v>201</v>
      </c>
      <c r="B59" s="17">
        <v>1</v>
      </c>
      <c r="C59" s="44"/>
      <c r="D59" s="58"/>
      <c r="E59" s="17" t="s">
        <v>208</v>
      </c>
      <c r="F59" s="47">
        <v>49729</v>
      </c>
      <c r="G59" s="19">
        <f t="shared" si="23"/>
        <v>49729</v>
      </c>
      <c r="H59" s="19"/>
      <c r="I59" s="17"/>
      <c r="J59" s="47"/>
      <c r="K59" s="44"/>
      <c r="L59" s="44"/>
      <c r="M59" s="19">
        <f t="shared" si="24"/>
        <v>4972.9000000000005</v>
      </c>
      <c r="N59" s="19">
        <f t="shared" si="25"/>
        <v>54701.9</v>
      </c>
      <c r="O59" s="17" t="s">
        <v>208</v>
      </c>
      <c r="P59" s="19">
        <f t="shared" si="26"/>
        <v>49729</v>
      </c>
      <c r="Q59" s="19">
        <f t="shared" si="27"/>
        <v>49729</v>
      </c>
      <c r="R59" s="19"/>
      <c r="S59" s="17"/>
      <c r="T59" s="47"/>
      <c r="U59" s="17"/>
      <c r="V59" s="17"/>
      <c r="W59" s="17"/>
      <c r="X59" s="17"/>
      <c r="Y59" s="17"/>
      <c r="Z59" s="17"/>
      <c r="AA59" s="17"/>
      <c r="AB59" s="17"/>
      <c r="AC59" s="17"/>
      <c r="AD59" s="19">
        <f t="shared" si="28"/>
        <v>4972.9000000000005</v>
      </c>
      <c r="AE59" s="19">
        <f t="shared" si="29"/>
        <v>54701.9</v>
      </c>
      <c r="AF59" s="20">
        <f t="shared" si="30"/>
        <v>54701.9</v>
      </c>
      <c r="AG59" s="20">
        <f t="shared" si="31"/>
        <v>0</v>
      </c>
    </row>
    <row r="60" spans="1:33" s="21" customFormat="1" ht="15" x14ac:dyDescent="0.25">
      <c r="A60" s="57" t="s">
        <v>194</v>
      </c>
      <c r="B60" s="17">
        <v>5</v>
      </c>
      <c r="C60" s="44"/>
      <c r="D60" s="58"/>
      <c r="E60" s="17" t="s">
        <v>208</v>
      </c>
      <c r="F60" s="47">
        <v>49729</v>
      </c>
      <c r="G60" s="19">
        <f t="shared" si="23"/>
        <v>248645</v>
      </c>
      <c r="H60" s="19"/>
      <c r="I60" s="17"/>
      <c r="J60" s="47">
        <v>26545</v>
      </c>
      <c r="K60" s="44"/>
      <c r="L60" s="44"/>
      <c r="M60" s="19">
        <f t="shared" si="24"/>
        <v>24864.5</v>
      </c>
      <c r="N60" s="19">
        <f t="shared" si="25"/>
        <v>300054.5</v>
      </c>
      <c r="O60" s="17" t="s">
        <v>208</v>
      </c>
      <c r="P60" s="19">
        <f t="shared" si="26"/>
        <v>248645</v>
      </c>
      <c r="Q60" s="19">
        <f t="shared" si="27"/>
        <v>248645</v>
      </c>
      <c r="R60" s="19"/>
      <c r="S60" s="17"/>
      <c r="T60" s="47">
        <v>26545</v>
      </c>
      <c r="U60" s="17"/>
      <c r="V60" s="17"/>
      <c r="W60" s="17"/>
      <c r="X60" s="17"/>
      <c r="Y60" s="17"/>
      <c r="Z60" s="17"/>
      <c r="AA60" s="17"/>
      <c r="AB60" s="17"/>
      <c r="AC60" s="17"/>
      <c r="AD60" s="19">
        <f t="shared" si="28"/>
        <v>24864.5</v>
      </c>
      <c r="AE60" s="19">
        <f t="shared" si="29"/>
        <v>300054.5</v>
      </c>
      <c r="AF60" s="20">
        <f t="shared" si="30"/>
        <v>300054.5</v>
      </c>
      <c r="AG60" s="20">
        <f t="shared" si="31"/>
        <v>0</v>
      </c>
    </row>
    <row r="61" spans="1:33" s="21" customFormat="1" ht="15.75" customHeight="1" x14ac:dyDescent="0.25">
      <c r="A61" s="12" t="s">
        <v>194</v>
      </c>
      <c r="B61" s="17">
        <v>1</v>
      </c>
      <c r="C61" s="44"/>
      <c r="D61" s="58"/>
      <c r="E61" s="14" t="s">
        <v>208</v>
      </c>
      <c r="F61" s="19">
        <v>49729</v>
      </c>
      <c r="G61" s="19">
        <f t="shared" si="23"/>
        <v>49729</v>
      </c>
      <c r="H61" s="19"/>
      <c r="I61" s="17"/>
      <c r="J61" s="47">
        <v>3539</v>
      </c>
      <c r="K61" s="44"/>
      <c r="L61" s="44"/>
      <c r="M61" s="19">
        <f t="shared" si="24"/>
        <v>4972.9000000000005</v>
      </c>
      <c r="N61" s="19">
        <f t="shared" si="25"/>
        <v>58240.9</v>
      </c>
      <c r="O61" s="14" t="s">
        <v>208</v>
      </c>
      <c r="P61" s="19">
        <f t="shared" si="26"/>
        <v>49729</v>
      </c>
      <c r="Q61" s="19">
        <f t="shared" si="27"/>
        <v>49729</v>
      </c>
      <c r="R61" s="19"/>
      <c r="S61" s="17"/>
      <c r="T61" s="47">
        <v>3539</v>
      </c>
      <c r="U61" s="17"/>
      <c r="V61" s="17"/>
      <c r="W61" s="17"/>
      <c r="X61" s="17"/>
      <c r="Y61" s="17"/>
      <c r="Z61" s="17"/>
      <c r="AA61" s="17"/>
      <c r="AB61" s="17"/>
      <c r="AC61" s="17"/>
      <c r="AD61" s="19">
        <f t="shared" si="28"/>
        <v>4972.9000000000005</v>
      </c>
      <c r="AE61" s="19">
        <f t="shared" si="29"/>
        <v>58240.9</v>
      </c>
      <c r="AF61" s="20">
        <f t="shared" si="30"/>
        <v>58240.9</v>
      </c>
      <c r="AG61" s="20">
        <f t="shared" si="31"/>
        <v>0</v>
      </c>
    </row>
    <row r="62" spans="1:33" s="21" customFormat="1" ht="14.25" x14ac:dyDescent="0.2">
      <c r="A62" s="48" t="s">
        <v>28</v>
      </c>
      <c r="B62" s="44">
        <f>SUM(B55:B61)</f>
        <v>12</v>
      </c>
      <c r="C62" s="44"/>
      <c r="D62" s="44"/>
      <c r="E62" s="44"/>
      <c r="F62" s="45">
        <f t="shared" ref="F62:AG62" si="32">SUM(F55:F61)</f>
        <v>349340</v>
      </c>
      <c r="G62" s="45">
        <f t="shared" si="32"/>
        <v>598515</v>
      </c>
      <c r="H62" s="45">
        <f t="shared" si="32"/>
        <v>0</v>
      </c>
      <c r="I62" s="45">
        <f t="shared" si="32"/>
        <v>0</v>
      </c>
      <c r="J62" s="45">
        <f t="shared" si="32"/>
        <v>45771</v>
      </c>
      <c r="K62" s="45">
        <f t="shared" si="32"/>
        <v>0</v>
      </c>
      <c r="L62" s="45">
        <f t="shared" si="32"/>
        <v>0</v>
      </c>
      <c r="M62" s="45">
        <f t="shared" si="32"/>
        <v>59851.500000000007</v>
      </c>
      <c r="N62" s="45">
        <f t="shared" si="32"/>
        <v>704137.50000000012</v>
      </c>
      <c r="O62" s="45"/>
      <c r="P62" s="45">
        <f t="shared" si="32"/>
        <v>598515</v>
      </c>
      <c r="Q62" s="45">
        <f t="shared" si="32"/>
        <v>598515</v>
      </c>
      <c r="R62" s="45">
        <f t="shared" si="32"/>
        <v>0</v>
      </c>
      <c r="S62" s="45">
        <f t="shared" si="32"/>
        <v>0</v>
      </c>
      <c r="T62" s="45">
        <f t="shared" si="32"/>
        <v>45771</v>
      </c>
      <c r="U62" s="45">
        <f t="shared" si="32"/>
        <v>0</v>
      </c>
      <c r="V62" s="45">
        <f t="shared" si="32"/>
        <v>0</v>
      </c>
      <c r="W62" s="45">
        <f t="shared" si="32"/>
        <v>0</v>
      </c>
      <c r="X62" s="45">
        <f t="shared" si="32"/>
        <v>0</v>
      </c>
      <c r="Y62" s="45">
        <f t="shared" si="32"/>
        <v>0</v>
      </c>
      <c r="Z62" s="45">
        <f t="shared" si="32"/>
        <v>0</v>
      </c>
      <c r="AA62" s="45">
        <f t="shared" si="32"/>
        <v>0</v>
      </c>
      <c r="AB62" s="45">
        <f t="shared" si="32"/>
        <v>0</v>
      </c>
      <c r="AC62" s="45">
        <f t="shared" si="32"/>
        <v>0</v>
      </c>
      <c r="AD62" s="45">
        <f t="shared" si="32"/>
        <v>59851.500000000007</v>
      </c>
      <c r="AE62" s="45">
        <f t="shared" si="32"/>
        <v>704137.50000000012</v>
      </c>
      <c r="AF62" s="45">
        <f t="shared" si="32"/>
        <v>704137.50000000012</v>
      </c>
      <c r="AG62" s="45">
        <f t="shared" si="32"/>
        <v>0</v>
      </c>
    </row>
    <row r="63" spans="1:33" s="21" customFormat="1" ht="14.25" x14ac:dyDescent="0.2">
      <c r="A63" s="43" t="s">
        <v>29</v>
      </c>
      <c r="B63" s="44">
        <f>B26+B45+B51+B54+B62</f>
        <v>45</v>
      </c>
      <c r="C63" s="44"/>
      <c r="D63" s="44"/>
      <c r="E63" s="44"/>
      <c r="F63" s="45">
        <f t="shared" ref="F63:N63" si="33">F26+F45+F51+F54+F62</f>
        <v>3116443</v>
      </c>
      <c r="G63" s="45">
        <f t="shared" si="33"/>
        <v>3365618</v>
      </c>
      <c r="H63" s="45">
        <f t="shared" si="33"/>
        <v>520336</v>
      </c>
      <c r="I63" s="45">
        <f t="shared" si="33"/>
        <v>0</v>
      </c>
      <c r="J63" s="45">
        <f t="shared" si="33"/>
        <v>45771</v>
      </c>
      <c r="K63" s="45">
        <f t="shared" si="33"/>
        <v>300849</v>
      </c>
      <c r="L63" s="45">
        <f t="shared" si="33"/>
        <v>0</v>
      </c>
      <c r="M63" s="45">
        <f t="shared" si="33"/>
        <v>388595.4</v>
      </c>
      <c r="N63" s="45">
        <f t="shared" si="33"/>
        <v>4621169.4000000004</v>
      </c>
      <c r="O63" s="45"/>
      <c r="P63" s="45">
        <f t="shared" ref="P63:AG63" si="34">P26+P45+P51+P54+P62</f>
        <v>4406290</v>
      </c>
      <c r="Q63" s="45">
        <f t="shared" si="34"/>
        <v>4406290</v>
      </c>
      <c r="R63" s="45">
        <f t="shared" si="34"/>
        <v>780504</v>
      </c>
      <c r="S63" s="45">
        <f t="shared" si="34"/>
        <v>0</v>
      </c>
      <c r="T63" s="45">
        <f t="shared" si="34"/>
        <v>45771</v>
      </c>
      <c r="U63" s="45">
        <f t="shared" si="34"/>
        <v>300849</v>
      </c>
      <c r="V63" s="45">
        <f t="shared" si="34"/>
        <v>0</v>
      </c>
      <c r="W63" s="45">
        <f t="shared" si="34"/>
        <v>443806.875</v>
      </c>
      <c r="X63" s="45">
        <f t="shared" si="34"/>
        <v>0</v>
      </c>
      <c r="Y63" s="45">
        <f t="shared" si="34"/>
        <v>0</v>
      </c>
      <c r="Z63" s="45">
        <f t="shared" si="34"/>
        <v>0</v>
      </c>
      <c r="AA63" s="45">
        <f t="shared" si="34"/>
        <v>0</v>
      </c>
      <c r="AB63" s="45">
        <f t="shared" si="34"/>
        <v>0</v>
      </c>
      <c r="AC63" s="45">
        <f t="shared" si="34"/>
        <v>0</v>
      </c>
      <c r="AD63" s="45">
        <f t="shared" si="34"/>
        <v>518679.4</v>
      </c>
      <c r="AE63" s="45">
        <f t="shared" si="34"/>
        <v>6495900.2750000004</v>
      </c>
      <c r="AF63" s="45">
        <f t="shared" si="34"/>
        <v>4621169.4000000004</v>
      </c>
      <c r="AG63" s="45">
        <f t="shared" si="34"/>
        <v>1874730.875</v>
      </c>
    </row>
    <row r="65" spans="1:12" ht="15.75" x14ac:dyDescent="0.25">
      <c r="A65" s="23" t="s">
        <v>30</v>
      </c>
      <c r="B65" s="26"/>
      <c r="C65" s="26"/>
      <c r="D65" s="26" t="s">
        <v>43</v>
      </c>
      <c r="I65" s="24"/>
      <c r="J65" s="24"/>
      <c r="K65" s="24"/>
      <c r="L65" s="24"/>
    </row>
    <row r="66" spans="1:12" ht="15.75" x14ac:dyDescent="0.25">
      <c r="A66" s="26"/>
      <c r="B66" s="26"/>
      <c r="C66" s="26"/>
      <c r="D66" s="26"/>
    </row>
  </sheetData>
  <mergeCells count="41">
    <mergeCell ref="G13:G16"/>
    <mergeCell ref="B2:G3"/>
    <mergeCell ref="J2:N3"/>
    <mergeCell ref="B4:G4"/>
    <mergeCell ref="H6:L8"/>
    <mergeCell ref="G9:K9"/>
    <mergeCell ref="G10:L10"/>
    <mergeCell ref="A13:A16"/>
    <mergeCell ref="B13:B16"/>
    <mergeCell ref="D13:D16"/>
    <mergeCell ref="E13:E16"/>
    <mergeCell ref="F13:F16"/>
    <mergeCell ref="V15:X15"/>
    <mergeCell ref="Y15:Y16"/>
    <mergeCell ref="H13:H16"/>
    <mergeCell ref="I13:K13"/>
    <mergeCell ref="L13:M13"/>
    <mergeCell ref="N13:N16"/>
    <mergeCell ref="O13:O16"/>
    <mergeCell ref="P13:P16"/>
    <mergeCell ref="AC13:AD13"/>
    <mergeCell ref="AE13:AE16"/>
    <mergeCell ref="AF13:AF16"/>
    <mergeCell ref="AC14:AC16"/>
    <mergeCell ref="AD14:AD16"/>
    <mergeCell ref="Z15:Z16"/>
    <mergeCell ref="AA15:AA16"/>
    <mergeCell ref="AB15:AB16"/>
    <mergeCell ref="AG13:AG16"/>
    <mergeCell ref="I14:I16"/>
    <mergeCell ref="J14:J16"/>
    <mergeCell ref="K14:K16"/>
    <mergeCell ref="L14:L16"/>
    <mergeCell ref="M14:M16"/>
    <mergeCell ref="S14:S16"/>
    <mergeCell ref="T14:T16"/>
    <mergeCell ref="U14:U16"/>
    <mergeCell ref="V14:AB14"/>
    <mergeCell ref="Q13:Q16"/>
    <mergeCell ref="R13:R16"/>
    <mergeCell ref="S13:AB13"/>
  </mergeCells>
  <pageMargins left="0" right="0" top="0.78740157480314965" bottom="0.39370078740157483" header="0.31496062992125984" footer="0.31496062992125984"/>
  <pageSetup paperSize="9" scale="51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view="pageBreakPreview" topLeftCell="Q25" zoomScale="90" zoomScaleSheetLayoutView="90" workbookViewId="0">
      <pane xSplit="28350" topLeftCell="O1"/>
      <selection activeCell="AF60" sqref="AF60:AG60"/>
      <selection pane="topRight" activeCell="O10" sqref="O10"/>
    </sheetView>
  </sheetViews>
  <sheetFormatPr defaultRowHeight="12.75" x14ac:dyDescent="0.2"/>
  <cols>
    <col min="1" max="1" width="38.85546875" style="22" customWidth="1"/>
    <col min="2" max="2" width="13.5703125" style="22" customWidth="1"/>
    <col min="3" max="3" width="15.7109375" style="22" customWidth="1"/>
    <col min="4" max="4" width="15.140625" style="22" customWidth="1"/>
    <col min="5" max="5" width="18" style="22" customWidth="1"/>
    <col min="6" max="6" width="13.140625" style="22" customWidth="1"/>
    <col min="7" max="7" width="19.85546875" style="22" customWidth="1"/>
    <col min="8" max="8" width="22.140625" style="22" customWidth="1"/>
    <col min="9" max="9" width="24.28515625" style="22" customWidth="1"/>
    <col min="10" max="10" width="27" style="22" customWidth="1"/>
    <col min="11" max="11" width="15.28515625" style="22" customWidth="1"/>
    <col min="12" max="12" width="19.140625" style="22" customWidth="1"/>
    <col min="13" max="13" width="18.5703125" style="22" customWidth="1"/>
    <col min="14" max="14" width="24.5703125" style="22" customWidth="1"/>
    <col min="15" max="15" width="14.85546875" style="22" customWidth="1"/>
    <col min="16" max="16" width="16.7109375" style="22" customWidth="1"/>
    <col min="17" max="17" width="12.85546875" style="22" customWidth="1"/>
    <col min="18" max="18" width="16.28515625" style="22" customWidth="1"/>
    <col min="19" max="19" width="14" style="22" customWidth="1"/>
    <col min="20" max="20" width="17.140625" style="22" customWidth="1"/>
    <col min="21" max="24" width="11" style="22" customWidth="1"/>
    <col min="25" max="25" width="9.140625" style="22"/>
    <col min="26" max="26" width="9.5703125" style="22" customWidth="1"/>
    <col min="27" max="27" width="9.140625" style="22"/>
    <col min="28" max="28" width="10.5703125" style="22" customWidth="1"/>
    <col min="29" max="29" width="12.140625" style="22" customWidth="1"/>
    <col min="30" max="30" width="12.42578125" style="22" customWidth="1"/>
    <col min="31" max="31" width="14.140625" style="22" customWidth="1"/>
    <col min="32" max="32" width="10.7109375" style="22" customWidth="1"/>
    <col min="33" max="33" width="12.85546875" style="22" customWidth="1"/>
    <col min="34" max="262" width="9.140625" style="22"/>
    <col min="263" max="263" width="31.42578125" style="22" customWidth="1"/>
    <col min="264" max="265" width="7.85546875" style="22" customWidth="1"/>
    <col min="266" max="266" width="8.5703125" style="22" customWidth="1"/>
    <col min="267" max="267" width="9.5703125" style="22" customWidth="1"/>
    <col min="268" max="268" width="12" style="22" customWidth="1"/>
    <col min="269" max="269" width="10.140625" style="22" customWidth="1"/>
    <col min="270" max="270" width="10.7109375" style="22" customWidth="1"/>
    <col min="271" max="271" width="20.28515625" style="22" customWidth="1"/>
    <col min="272" max="272" width="12.140625" style="22" customWidth="1"/>
    <col min="273" max="273" width="9.140625" style="22" customWidth="1"/>
    <col min="274" max="274" width="9.5703125" style="22" customWidth="1"/>
    <col min="275" max="518" width="9.140625" style="22"/>
    <col min="519" max="519" width="31.42578125" style="22" customWidth="1"/>
    <col min="520" max="521" width="7.85546875" style="22" customWidth="1"/>
    <col min="522" max="522" width="8.5703125" style="22" customWidth="1"/>
    <col min="523" max="523" width="9.5703125" style="22" customWidth="1"/>
    <col min="524" max="524" width="12" style="22" customWidth="1"/>
    <col min="525" max="525" width="10.140625" style="22" customWidth="1"/>
    <col min="526" max="526" width="10.7109375" style="22" customWidth="1"/>
    <col min="527" max="527" width="20.28515625" style="22" customWidth="1"/>
    <col min="528" max="528" width="12.140625" style="22" customWidth="1"/>
    <col min="529" max="529" width="9.140625" style="22" customWidth="1"/>
    <col min="530" max="530" width="9.5703125" style="22" customWidth="1"/>
    <col min="531" max="774" width="9.140625" style="22"/>
    <col min="775" max="775" width="31.42578125" style="22" customWidth="1"/>
    <col min="776" max="777" width="7.85546875" style="22" customWidth="1"/>
    <col min="778" max="778" width="8.5703125" style="22" customWidth="1"/>
    <col min="779" max="779" width="9.5703125" style="22" customWidth="1"/>
    <col min="780" max="780" width="12" style="22" customWidth="1"/>
    <col min="781" max="781" width="10.140625" style="22" customWidth="1"/>
    <col min="782" max="782" width="10.7109375" style="22" customWidth="1"/>
    <col min="783" max="783" width="20.28515625" style="22" customWidth="1"/>
    <col min="784" max="784" width="12.140625" style="22" customWidth="1"/>
    <col min="785" max="785" width="9.140625" style="22" customWidth="1"/>
    <col min="786" max="786" width="9.5703125" style="22" customWidth="1"/>
    <col min="787" max="1030" width="9.140625" style="22"/>
    <col min="1031" max="1031" width="31.42578125" style="22" customWidth="1"/>
    <col min="1032" max="1033" width="7.85546875" style="22" customWidth="1"/>
    <col min="1034" max="1034" width="8.5703125" style="22" customWidth="1"/>
    <col min="1035" max="1035" width="9.5703125" style="22" customWidth="1"/>
    <col min="1036" max="1036" width="12" style="22" customWidth="1"/>
    <col min="1037" max="1037" width="10.140625" style="22" customWidth="1"/>
    <col min="1038" max="1038" width="10.7109375" style="22" customWidth="1"/>
    <col min="1039" max="1039" width="20.28515625" style="22" customWidth="1"/>
    <col min="1040" max="1040" width="12.140625" style="22" customWidth="1"/>
    <col min="1041" max="1041" width="9.140625" style="22" customWidth="1"/>
    <col min="1042" max="1042" width="9.5703125" style="22" customWidth="1"/>
    <col min="1043" max="1286" width="9.140625" style="22"/>
    <col min="1287" max="1287" width="31.42578125" style="22" customWidth="1"/>
    <col min="1288" max="1289" width="7.85546875" style="22" customWidth="1"/>
    <col min="1290" max="1290" width="8.5703125" style="22" customWidth="1"/>
    <col min="1291" max="1291" width="9.5703125" style="22" customWidth="1"/>
    <col min="1292" max="1292" width="12" style="22" customWidth="1"/>
    <col min="1293" max="1293" width="10.140625" style="22" customWidth="1"/>
    <col min="1294" max="1294" width="10.7109375" style="22" customWidth="1"/>
    <col min="1295" max="1295" width="20.28515625" style="22" customWidth="1"/>
    <col min="1296" max="1296" width="12.140625" style="22" customWidth="1"/>
    <col min="1297" max="1297" width="9.140625" style="22" customWidth="1"/>
    <col min="1298" max="1298" width="9.5703125" style="22" customWidth="1"/>
    <col min="1299" max="1542" width="9.140625" style="22"/>
    <col min="1543" max="1543" width="31.42578125" style="22" customWidth="1"/>
    <col min="1544" max="1545" width="7.85546875" style="22" customWidth="1"/>
    <col min="1546" max="1546" width="8.5703125" style="22" customWidth="1"/>
    <col min="1547" max="1547" width="9.5703125" style="22" customWidth="1"/>
    <col min="1548" max="1548" width="12" style="22" customWidth="1"/>
    <col min="1549" max="1549" width="10.140625" style="22" customWidth="1"/>
    <col min="1550" max="1550" width="10.7109375" style="22" customWidth="1"/>
    <col min="1551" max="1551" width="20.28515625" style="22" customWidth="1"/>
    <col min="1552" max="1552" width="12.140625" style="22" customWidth="1"/>
    <col min="1553" max="1553" width="9.140625" style="22" customWidth="1"/>
    <col min="1554" max="1554" width="9.5703125" style="22" customWidth="1"/>
    <col min="1555" max="1798" width="9.140625" style="22"/>
    <col min="1799" max="1799" width="31.42578125" style="22" customWidth="1"/>
    <col min="1800" max="1801" width="7.85546875" style="22" customWidth="1"/>
    <col min="1802" max="1802" width="8.5703125" style="22" customWidth="1"/>
    <col min="1803" max="1803" width="9.5703125" style="22" customWidth="1"/>
    <col min="1804" max="1804" width="12" style="22" customWidth="1"/>
    <col min="1805" max="1805" width="10.140625" style="22" customWidth="1"/>
    <col min="1806" max="1806" width="10.7109375" style="22" customWidth="1"/>
    <col min="1807" max="1807" width="20.28515625" style="22" customWidth="1"/>
    <col min="1808" max="1808" width="12.140625" style="22" customWidth="1"/>
    <col min="1809" max="1809" width="9.140625" style="22" customWidth="1"/>
    <col min="1810" max="1810" width="9.5703125" style="22" customWidth="1"/>
    <col min="1811" max="2054" width="9.140625" style="22"/>
    <col min="2055" max="2055" width="31.42578125" style="22" customWidth="1"/>
    <col min="2056" max="2057" width="7.85546875" style="22" customWidth="1"/>
    <col min="2058" max="2058" width="8.5703125" style="22" customWidth="1"/>
    <col min="2059" max="2059" width="9.5703125" style="22" customWidth="1"/>
    <col min="2060" max="2060" width="12" style="22" customWidth="1"/>
    <col min="2061" max="2061" width="10.140625" style="22" customWidth="1"/>
    <col min="2062" max="2062" width="10.7109375" style="22" customWidth="1"/>
    <col min="2063" max="2063" width="20.28515625" style="22" customWidth="1"/>
    <col min="2064" max="2064" width="12.140625" style="22" customWidth="1"/>
    <col min="2065" max="2065" width="9.140625" style="22" customWidth="1"/>
    <col min="2066" max="2066" width="9.5703125" style="22" customWidth="1"/>
    <col min="2067" max="2310" width="9.140625" style="22"/>
    <col min="2311" max="2311" width="31.42578125" style="22" customWidth="1"/>
    <col min="2312" max="2313" width="7.85546875" style="22" customWidth="1"/>
    <col min="2314" max="2314" width="8.5703125" style="22" customWidth="1"/>
    <col min="2315" max="2315" width="9.5703125" style="22" customWidth="1"/>
    <col min="2316" max="2316" width="12" style="22" customWidth="1"/>
    <col min="2317" max="2317" width="10.140625" style="22" customWidth="1"/>
    <col min="2318" max="2318" width="10.7109375" style="22" customWidth="1"/>
    <col min="2319" max="2319" width="20.28515625" style="22" customWidth="1"/>
    <col min="2320" max="2320" width="12.140625" style="22" customWidth="1"/>
    <col min="2321" max="2321" width="9.140625" style="22" customWidth="1"/>
    <col min="2322" max="2322" width="9.5703125" style="22" customWidth="1"/>
    <col min="2323" max="2566" width="9.140625" style="22"/>
    <col min="2567" max="2567" width="31.42578125" style="22" customWidth="1"/>
    <col min="2568" max="2569" width="7.85546875" style="22" customWidth="1"/>
    <col min="2570" max="2570" width="8.5703125" style="22" customWidth="1"/>
    <col min="2571" max="2571" width="9.5703125" style="22" customWidth="1"/>
    <col min="2572" max="2572" width="12" style="22" customWidth="1"/>
    <col min="2573" max="2573" width="10.140625" style="22" customWidth="1"/>
    <col min="2574" max="2574" width="10.7109375" style="22" customWidth="1"/>
    <col min="2575" max="2575" width="20.28515625" style="22" customWidth="1"/>
    <col min="2576" max="2576" width="12.140625" style="22" customWidth="1"/>
    <col min="2577" max="2577" width="9.140625" style="22" customWidth="1"/>
    <col min="2578" max="2578" width="9.5703125" style="22" customWidth="1"/>
    <col min="2579" max="2822" width="9.140625" style="22"/>
    <col min="2823" max="2823" width="31.42578125" style="22" customWidth="1"/>
    <col min="2824" max="2825" width="7.85546875" style="22" customWidth="1"/>
    <col min="2826" max="2826" width="8.5703125" style="22" customWidth="1"/>
    <col min="2827" max="2827" width="9.5703125" style="22" customWidth="1"/>
    <col min="2828" max="2828" width="12" style="22" customWidth="1"/>
    <col min="2829" max="2829" width="10.140625" style="22" customWidth="1"/>
    <col min="2830" max="2830" width="10.7109375" style="22" customWidth="1"/>
    <col min="2831" max="2831" width="20.28515625" style="22" customWidth="1"/>
    <col min="2832" max="2832" width="12.140625" style="22" customWidth="1"/>
    <col min="2833" max="2833" width="9.140625" style="22" customWidth="1"/>
    <col min="2834" max="2834" width="9.5703125" style="22" customWidth="1"/>
    <col min="2835" max="3078" width="9.140625" style="22"/>
    <col min="3079" max="3079" width="31.42578125" style="22" customWidth="1"/>
    <col min="3080" max="3081" width="7.85546875" style="22" customWidth="1"/>
    <col min="3082" max="3082" width="8.5703125" style="22" customWidth="1"/>
    <col min="3083" max="3083" width="9.5703125" style="22" customWidth="1"/>
    <col min="3084" max="3084" width="12" style="22" customWidth="1"/>
    <col min="3085" max="3085" width="10.140625" style="22" customWidth="1"/>
    <col min="3086" max="3086" width="10.7109375" style="22" customWidth="1"/>
    <col min="3087" max="3087" width="20.28515625" style="22" customWidth="1"/>
    <col min="3088" max="3088" width="12.140625" style="22" customWidth="1"/>
    <col min="3089" max="3089" width="9.140625" style="22" customWidth="1"/>
    <col min="3090" max="3090" width="9.5703125" style="22" customWidth="1"/>
    <col min="3091" max="3334" width="9.140625" style="22"/>
    <col min="3335" max="3335" width="31.42578125" style="22" customWidth="1"/>
    <col min="3336" max="3337" width="7.85546875" style="22" customWidth="1"/>
    <col min="3338" max="3338" width="8.5703125" style="22" customWidth="1"/>
    <col min="3339" max="3339" width="9.5703125" style="22" customWidth="1"/>
    <col min="3340" max="3340" width="12" style="22" customWidth="1"/>
    <col min="3341" max="3341" width="10.140625" style="22" customWidth="1"/>
    <col min="3342" max="3342" width="10.7109375" style="22" customWidth="1"/>
    <col min="3343" max="3343" width="20.28515625" style="22" customWidth="1"/>
    <col min="3344" max="3344" width="12.140625" style="22" customWidth="1"/>
    <col min="3345" max="3345" width="9.140625" style="22" customWidth="1"/>
    <col min="3346" max="3346" width="9.5703125" style="22" customWidth="1"/>
    <col min="3347" max="3590" width="9.140625" style="22"/>
    <col min="3591" max="3591" width="31.42578125" style="22" customWidth="1"/>
    <col min="3592" max="3593" width="7.85546875" style="22" customWidth="1"/>
    <col min="3594" max="3594" width="8.5703125" style="22" customWidth="1"/>
    <col min="3595" max="3595" width="9.5703125" style="22" customWidth="1"/>
    <col min="3596" max="3596" width="12" style="22" customWidth="1"/>
    <col min="3597" max="3597" width="10.140625" style="22" customWidth="1"/>
    <col min="3598" max="3598" width="10.7109375" style="22" customWidth="1"/>
    <col min="3599" max="3599" width="20.28515625" style="22" customWidth="1"/>
    <col min="3600" max="3600" width="12.140625" style="22" customWidth="1"/>
    <col min="3601" max="3601" width="9.140625" style="22" customWidth="1"/>
    <col min="3602" max="3602" width="9.5703125" style="22" customWidth="1"/>
    <col min="3603" max="3846" width="9.140625" style="22"/>
    <col min="3847" max="3847" width="31.42578125" style="22" customWidth="1"/>
    <col min="3848" max="3849" width="7.85546875" style="22" customWidth="1"/>
    <col min="3850" max="3850" width="8.5703125" style="22" customWidth="1"/>
    <col min="3851" max="3851" width="9.5703125" style="22" customWidth="1"/>
    <col min="3852" max="3852" width="12" style="22" customWidth="1"/>
    <col min="3853" max="3853" width="10.140625" style="22" customWidth="1"/>
    <col min="3854" max="3854" width="10.7109375" style="22" customWidth="1"/>
    <col min="3855" max="3855" width="20.28515625" style="22" customWidth="1"/>
    <col min="3856" max="3856" width="12.140625" style="22" customWidth="1"/>
    <col min="3857" max="3857" width="9.140625" style="22" customWidth="1"/>
    <col min="3858" max="3858" width="9.5703125" style="22" customWidth="1"/>
    <col min="3859" max="4102" width="9.140625" style="22"/>
    <col min="4103" max="4103" width="31.42578125" style="22" customWidth="1"/>
    <col min="4104" max="4105" width="7.85546875" style="22" customWidth="1"/>
    <col min="4106" max="4106" width="8.5703125" style="22" customWidth="1"/>
    <col min="4107" max="4107" width="9.5703125" style="22" customWidth="1"/>
    <col min="4108" max="4108" width="12" style="22" customWidth="1"/>
    <col min="4109" max="4109" width="10.140625" style="22" customWidth="1"/>
    <col min="4110" max="4110" width="10.7109375" style="22" customWidth="1"/>
    <col min="4111" max="4111" width="20.28515625" style="22" customWidth="1"/>
    <col min="4112" max="4112" width="12.140625" style="22" customWidth="1"/>
    <col min="4113" max="4113" width="9.140625" style="22" customWidth="1"/>
    <col min="4114" max="4114" width="9.5703125" style="22" customWidth="1"/>
    <col min="4115" max="4358" width="9.140625" style="22"/>
    <col min="4359" max="4359" width="31.42578125" style="22" customWidth="1"/>
    <col min="4360" max="4361" width="7.85546875" style="22" customWidth="1"/>
    <col min="4362" max="4362" width="8.5703125" style="22" customWidth="1"/>
    <col min="4363" max="4363" width="9.5703125" style="22" customWidth="1"/>
    <col min="4364" max="4364" width="12" style="22" customWidth="1"/>
    <col min="4365" max="4365" width="10.140625" style="22" customWidth="1"/>
    <col min="4366" max="4366" width="10.7109375" style="22" customWidth="1"/>
    <col min="4367" max="4367" width="20.28515625" style="22" customWidth="1"/>
    <col min="4368" max="4368" width="12.140625" style="22" customWidth="1"/>
    <col min="4369" max="4369" width="9.140625" style="22" customWidth="1"/>
    <col min="4370" max="4370" width="9.5703125" style="22" customWidth="1"/>
    <col min="4371" max="4614" width="9.140625" style="22"/>
    <col min="4615" max="4615" width="31.42578125" style="22" customWidth="1"/>
    <col min="4616" max="4617" width="7.85546875" style="22" customWidth="1"/>
    <col min="4618" max="4618" width="8.5703125" style="22" customWidth="1"/>
    <col min="4619" max="4619" width="9.5703125" style="22" customWidth="1"/>
    <col min="4620" max="4620" width="12" style="22" customWidth="1"/>
    <col min="4621" max="4621" width="10.140625" style="22" customWidth="1"/>
    <col min="4622" max="4622" width="10.7109375" style="22" customWidth="1"/>
    <col min="4623" max="4623" width="20.28515625" style="22" customWidth="1"/>
    <col min="4624" max="4624" width="12.140625" style="22" customWidth="1"/>
    <col min="4625" max="4625" width="9.140625" style="22" customWidth="1"/>
    <col min="4626" max="4626" width="9.5703125" style="22" customWidth="1"/>
    <col min="4627" max="4870" width="9.140625" style="22"/>
    <col min="4871" max="4871" width="31.42578125" style="22" customWidth="1"/>
    <col min="4872" max="4873" width="7.85546875" style="22" customWidth="1"/>
    <col min="4874" max="4874" width="8.5703125" style="22" customWidth="1"/>
    <col min="4875" max="4875" width="9.5703125" style="22" customWidth="1"/>
    <col min="4876" max="4876" width="12" style="22" customWidth="1"/>
    <col min="4877" max="4877" width="10.140625" style="22" customWidth="1"/>
    <col min="4878" max="4878" width="10.7109375" style="22" customWidth="1"/>
    <col min="4879" max="4879" width="20.28515625" style="22" customWidth="1"/>
    <col min="4880" max="4880" width="12.140625" style="22" customWidth="1"/>
    <col min="4881" max="4881" width="9.140625" style="22" customWidth="1"/>
    <col min="4882" max="4882" width="9.5703125" style="22" customWidth="1"/>
    <col min="4883" max="5126" width="9.140625" style="22"/>
    <col min="5127" max="5127" width="31.42578125" style="22" customWidth="1"/>
    <col min="5128" max="5129" width="7.85546875" style="22" customWidth="1"/>
    <col min="5130" max="5130" width="8.5703125" style="22" customWidth="1"/>
    <col min="5131" max="5131" width="9.5703125" style="22" customWidth="1"/>
    <col min="5132" max="5132" width="12" style="22" customWidth="1"/>
    <col min="5133" max="5133" width="10.140625" style="22" customWidth="1"/>
    <col min="5134" max="5134" width="10.7109375" style="22" customWidth="1"/>
    <col min="5135" max="5135" width="20.28515625" style="22" customWidth="1"/>
    <col min="5136" max="5136" width="12.140625" style="22" customWidth="1"/>
    <col min="5137" max="5137" width="9.140625" style="22" customWidth="1"/>
    <col min="5138" max="5138" width="9.5703125" style="22" customWidth="1"/>
    <col min="5139" max="5382" width="9.140625" style="22"/>
    <col min="5383" max="5383" width="31.42578125" style="22" customWidth="1"/>
    <col min="5384" max="5385" width="7.85546875" style="22" customWidth="1"/>
    <col min="5386" max="5386" width="8.5703125" style="22" customWidth="1"/>
    <col min="5387" max="5387" width="9.5703125" style="22" customWidth="1"/>
    <col min="5388" max="5388" width="12" style="22" customWidth="1"/>
    <col min="5389" max="5389" width="10.140625" style="22" customWidth="1"/>
    <col min="5390" max="5390" width="10.7109375" style="22" customWidth="1"/>
    <col min="5391" max="5391" width="20.28515625" style="22" customWidth="1"/>
    <col min="5392" max="5392" width="12.140625" style="22" customWidth="1"/>
    <col min="5393" max="5393" width="9.140625" style="22" customWidth="1"/>
    <col min="5394" max="5394" width="9.5703125" style="22" customWidth="1"/>
    <col min="5395" max="5638" width="9.140625" style="22"/>
    <col min="5639" max="5639" width="31.42578125" style="22" customWidth="1"/>
    <col min="5640" max="5641" width="7.85546875" style="22" customWidth="1"/>
    <col min="5642" max="5642" width="8.5703125" style="22" customWidth="1"/>
    <col min="5643" max="5643" width="9.5703125" style="22" customWidth="1"/>
    <col min="5644" max="5644" width="12" style="22" customWidth="1"/>
    <col min="5645" max="5645" width="10.140625" style="22" customWidth="1"/>
    <col min="5646" max="5646" width="10.7109375" style="22" customWidth="1"/>
    <col min="5647" max="5647" width="20.28515625" style="22" customWidth="1"/>
    <col min="5648" max="5648" width="12.140625" style="22" customWidth="1"/>
    <col min="5649" max="5649" width="9.140625" style="22" customWidth="1"/>
    <col min="5650" max="5650" width="9.5703125" style="22" customWidth="1"/>
    <col min="5651" max="5894" width="9.140625" style="22"/>
    <col min="5895" max="5895" width="31.42578125" style="22" customWidth="1"/>
    <col min="5896" max="5897" width="7.85546875" style="22" customWidth="1"/>
    <col min="5898" max="5898" width="8.5703125" style="22" customWidth="1"/>
    <col min="5899" max="5899" width="9.5703125" style="22" customWidth="1"/>
    <col min="5900" max="5900" width="12" style="22" customWidth="1"/>
    <col min="5901" max="5901" width="10.140625" style="22" customWidth="1"/>
    <col min="5902" max="5902" width="10.7109375" style="22" customWidth="1"/>
    <col min="5903" max="5903" width="20.28515625" style="22" customWidth="1"/>
    <col min="5904" max="5904" width="12.140625" style="22" customWidth="1"/>
    <col min="5905" max="5905" width="9.140625" style="22" customWidth="1"/>
    <col min="5906" max="5906" width="9.5703125" style="22" customWidth="1"/>
    <col min="5907" max="6150" width="9.140625" style="22"/>
    <col min="6151" max="6151" width="31.42578125" style="22" customWidth="1"/>
    <col min="6152" max="6153" width="7.85546875" style="22" customWidth="1"/>
    <col min="6154" max="6154" width="8.5703125" style="22" customWidth="1"/>
    <col min="6155" max="6155" width="9.5703125" style="22" customWidth="1"/>
    <col min="6156" max="6156" width="12" style="22" customWidth="1"/>
    <col min="6157" max="6157" width="10.140625" style="22" customWidth="1"/>
    <col min="6158" max="6158" width="10.7109375" style="22" customWidth="1"/>
    <col min="6159" max="6159" width="20.28515625" style="22" customWidth="1"/>
    <col min="6160" max="6160" width="12.140625" style="22" customWidth="1"/>
    <col min="6161" max="6161" width="9.140625" style="22" customWidth="1"/>
    <col min="6162" max="6162" width="9.5703125" style="22" customWidth="1"/>
    <col min="6163" max="6406" width="9.140625" style="22"/>
    <col min="6407" max="6407" width="31.42578125" style="22" customWidth="1"/>
    <col min="6408" max="6409" width="7.85546875" style="22" customWidth="1"/>
    <col min="6410" max="6410" width="8.5703125" style="22" customWidth="1"/>
    <col min="6411" max="6411" width="9.5703125" style="22" customWidth="1"/>
    <col min="6412" max="6412" width="12" style="22" customWidth="1"/>
    <col min="6413" max="6413" width="10.140625" style="22" customWidth="1"/>
    <col min="6414" max="6414" width="10.7109375" style="22" customWidth="1"/>
    <col min="6415" max="6415" width="20.28515625" style="22" customWidth="1"/>
    <col min="6416" max="6416" width="12.140625" style="22" customWidth="1"/>
    <col min="6417" max="6417" width="9.140625" style="22" customWidth="1"/>
    <col min="6418" max="6418" width="9.5703125" style="22" customWidth="1"/>
    <col min="6419" max="6662" width="9.140625" style="22"/>
    <col min="6663" max="6663" width="31.42578125" style="22" customWidth="1"/>
    <col min="6664" max="6665" width="7.85546875" style="22" customWidth="1"/>
    <col min="6666" max="6666" width="8.5703125" style="22" customWidth="1"/>
    <col min="6667" max="6667" width="9.5703125" style="22" customWidth="1"/>
    <col min="6668" max="6668" width="12" style="22" customWidth="1"/>
    <col min="6669" max="6669" width="10.140625" style="22" customWidth="1"/>
    <col min="6670" max="6670" width="10.7109375" style="22" customWidth="1"/>
    <col min="6671" max="6671" width="20.28515625" style="22" customWidth="1"/>
    <col min="6672" max="6672" width="12.140625" style="22" customWidth="1"/>
    <col min="6673" max="6673" width="9.140625" style="22" customWidth="1"/>
    <col min="6674" max="6674" width="9.5703125" style="22" customWidth="1"/>
    <col min="6675" max="6918" width="9.140625" style="22"/>
    <col min="6919" max="6919" width="31.42578125" style="22" customWidth="1"/>
    <col min="6920" max="6921" width="7.85546875" style="22" customWidth="1"/>
    <col min="6922" max="6922" width="8.5703125" style="22" customWidth="1"/>
    <col min="6923" max="6923" width="9.5703125" style="22" customWidth="1"/>
    <col min="6924" max="6924" width="12" style="22" customWidth="1"/>
    <col min="6925" max="6925" width="10.140625" style="22" customWidth="1"/>
    <col min="6926" max="6926" width="10.7109375" style="22" customWidth="1"/>
    <col min="6927" max="6927" width="20.28515625" style="22" customWidth="1"/>
    <col min="6928" max="6928" width="12.140625" style="22" customWidth="1"/>
    <col min="6929" max="6929" width="9.140625" style="22" customWidth="1"/>
    <col min="6930" max="6930" width="9.5703125" style="22" customWidth="1"/>
    <col min="6931" max="7174" width="9.140625" style="22"/>
    <col min="7175" max="7175" width="31.42578125" style="22" customWidth="1"/>
    <col min="7176" max="7177" width="7.85546875" style="22" customWidth="1"/>
    <col min="7178" max="7178" width="8.5703125" style="22" customWidth="1"/>
    <col min="7179" max="7179" width="9.5703125" style="22" customWidth="1"/>
    <col min="7180" max="7180" width="12" style="22" customWidth="1"/>
    <col min="7181" max="7181" width="10.140625" style="22" customWidth="1"/>
    <col min="7182" max="7182" width="10.7109375" style="22" customWidth="1"/>
    <col min="7183" max="7183" width="20.28515625" style="22" customWidth="1"/>
    <col min="7184" max="7184" width="12.140625" style="22" customWidth="1"/>
    <col min="7185" max="7185" width="9.140625" style="22" customWidth="1"/>
    <col min="7186" max="7186" width="9.5703125" style="22" customWidth="1"/>
    <col min="7187" max="7430" width="9.140625" style="22"/>
    <col min="7431" max="7431" width="31.42578125" style="22" customWidth="1"/>
    <col min="7432" max="7433" width="7.85546875" style="22" customWidth="1"/>
    <col min="7434" max="7434" width="8.5703125" style="22" customWidth="1"/>
    <col min="7435" max="7435" width="9.5703125" style="22" customWidth="1"/>
    <col min="7436" max="7436" width="12" style="22" customWidth="1"/>
    <col min="7437" max="7437" width="10.140625" style="22" customWidth="1"/>
    <col min="7438" max="7438" width="10.7109375" style="22" customWidth="1"/>
    <col min="7439" max="7439" width="20.28515625" style="22" customWidth="1"/>
    <col min="7440" max="7440" width="12.140625" style="22" customWidth="1"/>
    <col min="7441" max="7441" width="9.140625" style="22" customWidth="1"/>
    <col min="7442" max="7442" width="9.5703125" style="22" customWidth="1"/>
    <col min="7443" max="7686" width="9.140625" style="22"/>
    <col min="7687" max="7687" width="31.42578125" style="22" customWidth="1"/>
    <col min="7688" max="7689" width="7.85546875" style="22" customWidth="1"/>
    <col min="7690" max="7690" width="8.5703125" style="22" customWidth="1"/>
    <col min="7691" max="7691" width="9.5703125" style="22" customWidth="1"/>
    <col min="7692" max="7692" width="12" style="22" customWidth="1"/>
    <col min="7693" max="7693" width="10.140625" style="22" customWidth="1"/>
    <col min="7694" max="7694" width="10.7109375" style="22" customWidth="1"/>
    <col min="7695" max="7695" width="20.28515625" style="22" customWidth="1"/>
    <col min="7696" max="7696" width="12.140625" style="22" customWidth="1"/>
    <col min="7697" max="7697" width="9.140625" style="22" customWidth="1"/>
    <col min="7698" max="7698" width="9.5703125" style="22" customWidth="1"/>
    <col min="7699" max="7942" width="9.140625" style="22"/>
    <col min="7943" max="7943" width="31.42578125" style="22" customWidth="1"/>
    <col min="7944" max="7945" width="7.85546875" style="22" customWidth="1"/>
    <col min="7946" max="7946" width="8.5703125" style="22" customWidth="1"/>
    <col min="7947" max="7947" width="9.5703125" style="22" customWidth="1"/>
    <col min="7948" max="7948" width="12" style="22" customWidth="1"/>
    <col min="7949" max="7949" width="10.140625" style="22" customWidth="1"/>
    <col min="7950" max="7950" width="10.7109375" style="22" customWidth="1"/>
    <col min="7951" max="7951" width="20.28515625" style="22" customWidth="1"/>
    <col min="7952" max="7952" width="12.140625" style="22" customWidth="1"/>
    <col min="7953" max="7953" width="9.140625" style="22" customWidth="1"/>
    <col min="7954" max="7954" width="9.5703125" style="22" customWidth="1"/>
    <col min="7955" max="8198" width="9.140625" style="22"/>
    <col min="8199" max="8199" width="31.42578125" style="22" customWidth="1"/>
    <col min="8200" max="8201" width="7.85546875" style="22" customWidth="1"/>
    <col min="8202" max="8202" width="8.5703125" style="22" customWidth="1"/>
    <col min="8203" max="8203" width="9.5703125" style="22" customWidth="1"/>
    <col min="8204" max="8204" width="12" style="22" customWidth="1"/>
    <col min="8205" max="8205" width="10.140625" style="22" customWidth="1"/>
    <col min="8206" max="8206" width="10.7109375" style="22" customWidth="1"/>
    <col min="8207" max="8207" width="20.28515625" style="22" customWidth="1"/>
    <col min="8208" max="8208" width="12.140625" style="22" customWidth="1"/>
    <col min="8209" max="8209" width="9.140625" style="22" customWidth="1"/>
    <col min="8210" max="8210" width="9.5703125" style="22" customWidth="1"/>
    <col min="8211" max="8454" width="9.140625" style="22"/>
    <col min="8455" max="8455" width="31.42578125" style="22" customWidth="1"/>
    <col min="8456" max="8457" width="7.85546875" style="22" customWidth="1"/>
    <col min="8458" max="8458" width="8.5703125" style="22" customWidth="1"/>
    <col min="8459" max="8459" width="9.5703125" style="22" customWidth="1"/>
    <col min="8460" max="8460" width="12" style="22" customWidth="1"/>
    <col min="8461" max="8461" width="10.140625" style="22" customWidth="1"/>
    <col min="8462" max="8462" width="10.7109375" style="22" customWidth="1"/>
    <col min="8463" max="8463" width="20.28515625" style="22" customWidth="1"/>
    <col min="8464" max="8464" width="12.140625" style="22" customWidth="1"/>
    <col min="8465" max="8465" width="9.140625" style="22" customWidth="1"/>
    <col min="8466" max="8466" width="9.5703125" style="22" customWidth="1"/>
    <col min="8467" max="8710" width="9.140625" style="22"/>
    <col min="8711" max="8711" width="31.42578125" style="22" customWidth="1"/>
    <col min="8712" max="8713" width="7.85546875" style="22" customWidth="1"/>
    <col min="8714" max="8714" width="8.5703125" style="22" customWidth="1"/>
    <col min="8715" max="8715" width="9.5703125" style="22" customWidth="1"/>
    <col min="8716" max="8716" width="12" style="22" customWidth="1"/>
    <col min="8717" max="8717" width="10.140625" style="22" customWidth="1"/>
    <col min="8718" max="8718" width="10.7109375" style="22" customWidth="1"/>
    <col min="8719" max="8719" width="20.28515625" style="22" customWidth="1"/>
    <col min="8720" max="8720" width="12.140625" style="22" customWidth="1"/>
    <col min="8721" max="8721" width="9.140625" style="22" customWidth="1"/>
    <col min="8722" max="8722" width="9.5703125" style="22" customWidth="1"/>
    <col min="8723" max="8966" width="9.140625" style="22"/>
    <col min="8967" max="8967" width="31.42578125" style="22" customWidth="1"/>
    <col min="8968" max="8969" width="7.85546875" style="22" customWidth="1"/>
    <col min="8970" max="8970" width="8.5703125" style="22" customWidth="1"/>
    <col min="8971" max="8971" width="9.5703125" style="22" customWidth="1"/>
    <col min="8972" max="8972" width="12" style="22" customWidth="1"/>
    <col min="8973" max="8973" width="10.140625" style="22" customWidth="1"/>
    <col min="8974" max="8974" width="10.7109375" style="22" customWidth="1"/>
    <col min="8975" max="8975" width="20.28515625" style="22" customWidth="1"/>
    <col min="8976" max="8976" width="12.140625" style="22" customWidth="1"/>
    <col min="8977" max="8977" width="9.140625" style="22" customWidth="1"/>
    <col min="8978" max="8978" width="9.5703125" style="22" customWidth="1"/>
    <col min="8979" max="9222" width="9.140625" style="22"/>
    <col min="9223" max="9223" width="31.42578125" style="22" customWidth="1"/>
    <col min="9224" max="9225" width="7.85546875" style="22" customWidth="1"/>
    <col min="9226" max="9226" width="8.5703125" style="22" customWidth="1"/>
    <col min="9227" max="9227" width="9.5703125" style="22" customWidth="1"/>
    <col min="9228" max="9228" width="12" style="22" customWidth="1"/>
    <col min="9229" max="9229" width="10.140625" style="22" customWidth="1"/>
    <col min="9230" max="9230" width="10.7109375" style="22" customWidth="1"/>
    <col min="9231" max="9231" width="20.28515625" style="22" customWidth="1"/>
    <col min="9232" max="9232" width="12.140625" style="22" customWidth="1"/>
    <col min="9233" max="9233" width="9.140625" style="22" customWidth="1"/>
    <col min="9234" max="9234" width="9.5703125" style="22" customWidth="1"/>
    <col min="9235" max="9478" width="9.140625" style="22"/>
    <col min="9479" max="9479" width="31.42578125" style="22" customWidth="1"/>
    <col min="9480" max="9481" width="7.85546875" style="22" customWidth="1"/>
    <col min="9482" max="9482" width="8.5703125" style="22" customWidth="1"/>
    <col min="9483" max="9483" width="9.5703125" style="22" customWidth="1"/>
    <col min="9484" max="9484" width="12" style="22" customWidth="1"/>
    <col min="9485" max="9485" width="10.140625" style="22" customWidth="1"/>
    <col min="9486" max="9486" width="10.7109375" style="22" customWidth="1"/>
    <col min="9487" max="9487" width="20.28515625" style="22" customWidth="1"/>
    <col min="9488" max="9488" width="12.140625" style="22" customWidth="1"/>
    <col min="9489" max="9489" width="9.140625" style="22" customWidth="1"/>
    <col min="9490" max="9490" width="9.5703125" style="22" customWidth="1"/>
    <col min="9491" max="9734" width="9.140625" style="22"/>
    <col min="9735" max="9735" width="31.42578125" style="22" customWidth="1"/>
    <col min="9736" max="9737" width="7.85546875" style="22" customWidth="1"/>
    <col min="9738" max="9738" width="8.5703125" style="22" customWidth="1"/>
    <col min="9739" max="9739" width="9.5703125" style="22" customWidth="1"/>
    <col min="9740" max="9740" width="12" style="22" customWidth="1"/>
    <col min="9741" max="9741" width="10.140625" style="22" customWidth="1"/>
    <col min="9742" max="9742" width="10.7109375" style="22" customWidth="1"/>
    <col min="9743" max="9743" width="20.28515625" style="22" customWidth="1"/>
    <col min="9744" max="9744" width="12.140625" style="22" customWidth="1"/>
    <col min="9745" max="9745" width="9.140625" style="22" customWidth="1"/>
    <col min="9746" max="9746" width="9.5703125" style="22" customWidth="1"/>
    <col min="9747" max="9990" width="9.140625" style="22"/>
    <col min="9991" max="9991" width="31.42578125" style="22" customWidth="1"/>
    <col min="9992" max="9993" width="7.85546875" style="22" customWidth="1"/>
    <col min="9994" max="9994" width="8.5703125" style="22" customWidth="1"/>
    <col min="9995" max="9995" width="9.5703125" style="22" customWidth="1"/>
    <col min="9996" max="9996" width="12" style="22" customWidth="1"/>
    <col min="9997" max="9997" width="10.140625" style="22" customWidth="1"/>
    <col min="9998" max="9998" width="10.7109375" style="22" customWidth="1"/>
    <col min="9999" max="9999" width="20.28515625" style="22" customWidth="1"/>
    <col min="10000" max="10000" width="12.140625" style="22" customWidth="1"/>
    <col min="10001" max="10001" width="9.140625" style="22" customWidth="1"/>
    <col min="10002" max="10002" width="9.5703125" style="22" customWidth="1"/>
    <col min="10003" max="10246" width="9.140625" style="22"/>
    <col min="10247" max="10247" width="31.42578125" style="22" customWidth="1"/>
    <col min="10248" max="10249" width="7.85546875" style="22" customWidth="1"/>
    <col min="10250" max="10250" width="8.5703125" style="22" customWidth="1"/>
    <col min="10251" max="10251" width="9.5703125" style="22" customWidth="1"/>
    <col min="10252" max="10252" width="12" style="22" customWidth="1"/>
    <col min="10253" max="10253" width="10.140625" style="22" customWidth="1"/>
    <col min="10254" max="10254" width="10.7109375" style="22" customWidth="1"/>
    <col min="10255" max="10255" width="20.28515625" style="22" customWidth="1"/>
    <col min="10256" max="10256" width="12.140625" style="22" customWidth="1"/>
    <col min="10257" max="10257" width="9.140625" style="22" customWidth="1"/>
    <col min="10258" max="10258" width="9.5703125" style="22" customWidth="1"/>
    <col min="10259" max="10502" width="9.140625" style="22"/>
    <col min="10503" max="10503" width="31.42578125" style="22" customWidth="1"/>
    <col min="10504" max="10505" width="7.85546875" style="22" customWidth="1"/>
    <col min="10506" max="10506" width="8.5703125" style="22" customWidth="1"/>
    <col min="10507" max="10507" width="9.5703125" style="22" customWidth="1"/>
    <col min="10508" max="10508" width="12" style="22" customWidth="1"/>
    <col min="10509" max="10509" width="10.140625" style="22" customWidth="1"/>
    <col min="10510" max="10510" width="10.7109375" style="22" customWidth="1"/>
    <col min="10511" max="10511" width="20.28515625" style="22" customWidth="1"/>
    <col min="10512" max="10512" width="12.140625" style="22" customWidth="1"/>
    <col min="10513" max="10513" width="9.140625" style="22" customWidth="1"/>
    <col min="10514" max="10514" width="9.5703125" style="22" customWidth="1"/>
    <col min="10515" max="10758" width="9.140625" style="22"/>
    <col min="10759" max="10759" width="31.42578125" style="22" customWidth="1"/>
    <col min="10760" max="10761" width="7.85546875" style="22" customWidth="1"/>
    <col min="10762" max="10762" width="8.5703125" style="22" customWidth="1"/>
    <col min="10763" max="10763" width="9.5703125" style="22" customWidth="1"/>
    <col min="10764" max="10764" width="12" style="22" customWidth="1"/>
    <col min="10765" max="10765" width="10.140625" style="22" customWidth="1"/>
    <col min="10766" max="10766" width="10.7109375" style="22" customWidth="1"/>
    <col min="10767" max="10767" width="20.28515625" style="22" customWidth="1"/>
    <col min="10768" max="10768" width="12.140625" style="22" customWidth="1"/>
    <col min="10769" max="10769" width="9.140625" style="22" customWidth="1"/>
    <col min="10770" max="10770" width="9.5703125" style="22" customWidth="1"/>
    <col min="10771" max="11014" width="9.140625" style="22"/>
    <col min="11015" max="11015" width="31.42578125" style="22" customWidth="1"/>
    <col min="11016" max="11017" width="7.85546875" style="22" customWidth="1"/>
    <col min="11018" max="11018" width="8.5703125" style="22" customWidth="1"/>
    <col min="11019" max="11019" width="9.5703125" style="22" customWidth="1"/>
    <col min="11020" max="11020" width="12" style="22" customWidth="1"/>
    <col min="11021" max="11021" width="10.140625" style="22" customWidth="1"/>
    <col min="11022" max="11022" width="10.7109375" style="22" customWidth="1"/>
    <col min="11023" max="11023" width="20.28515625" style="22" customWidth="1"/>
    <col min="11024" max="11024" width="12.140625" style="22" customWidth="1"/>
    <col min="11025" max="11025" width="9.140625" style="22" customWidth="1"/>
    <col min="11026" max="11026" width="9.5703125" style="22" customWidth="1"/>
    <col min="11027" max="11270" width="9.140625" style="22"/>
    <col min="11271" max="11271" width="31.42578125" style="22" customWidth="1"/>
    <col min="11272" max="11273" width="7.85546875" style="22" customWidth="1"/>
    <col min="11274" max="11274" width="8.5703125" style="22" customWidth="1"/>
    <col min="11275" max="11275" width="9.5703125" style="22" customWidth="1"/>
    <col min="11276" max="11276" width="12" style="22" customWidth="1"/>
    <col min="11277" max="11277" width="10.140625" style="22" customWidth="1"/>
    <col min="11278" max="11278" width="10.7109375" style="22" customWidth="1"/>
    <col min="11279" max="11279" width="20.28515625" style="22" customWidth="1"/>
    <col min="11280" max="11280" width="12.140625" style="22" customWidth="1"/>
    <col min="11281" max="11281" width="9.140625" style="22" customWidth="1"/>
    <col min="11282" max="11282" width="9.5703125" style="22" customWidth="1"/>
    <col min="11283" max="11526" width="9.140625" style="22"/>
    <col min="11527" max="11527" width="31.42578125" style="22" customWidth="1"/>
    <col min="11528" max="11529" width="7.85546875" style="22" customWidth="1"/>
    <col min="11530" max="11530" width="8.5703125" style="22" customWidth="1"/>
    <col min="11531" max="11531" width="9.5703125" style="22" customWidth="1"/>
    <col min="11532" max="11532" width="12" style="22" customWidth="1"/>
    <col min="11533" max="11533" width="10.140625" style="22" customWidth="1"/>
    <col min="11534" max="11534" width="10.7109375" style="22" customWidth="1"/>
    <col min="11535" max="11535" width="20.28515625" style="22" customWidth="1"/>
    <col min="11536" max="11536" width="12.140625" style="22" customWidth="1"/>
    <col min="11537" max="11537" width="9.140625" style="22" customWidth="1"/>
    <col min="11538" max="11538" width="9.5703125" style="22" customWidth="1"/>
    <col min="11539" max="11782" width="9.140625" style="22"/>
    <col min="11783" max="11783" width="31.42578125" style="22" customWidth="1"/>
    <col min="11784" max="11785" width="7.85546875" style="22" customWidth="1"/>
    <col min="11786" max="11786" width="8.5703125" style="22" customWidth="1"/>
    <col min="11787" max="11787" width="9.5703125" style="22" customWidth="1"/>
    <col min="11788" max="11788" width="12" style="22" customWidth="1"/>
    <col min="11789" max="11789" width="10.140625" style="22" customWidth="1"/>
    <col min="11790" max="11790" width="10.7109375" style="22" customWidth="1"/>
    <col min="11791" max="11791" width="20.28515625" style="22" customWidth="1"/>
    <col min="11792" max="11792" width="12.140625" style="22" customWidth="1"/>
    <col min="11793" max="11793" width="9.140625" style="22" customWidth="1"/>
    <col min="11794" max="11794" width="9.5703125" style="22" customWidth="1"/>
    <col min="11795" max="12038" width="9.140625" style="22"/>
    <col min="12039" max="12039" width="31.42578125" style="22" customWidth="1"/>
    <col min="12040" max="12041" width="7.85546875" style="22" customWidth="1"/>
    <col min="12042" max="12042" width="8.5703125" style="22" customWidth="1"/>
    <col min="12043" max="12043" width="9.5703125" style="22" customWidth="1"/>
    <col min="12044" max="12044" width="12" style="22" customWidth="1"/>
    <col min="12045" max="12045" width="10.140625" style="22" customWidth="1"/>
    <col min="12046" max="12046" width="10.7109375" style="22" customWidth="1"/>
    <col min="12047" max="12047" width="20.28515625" style="22" customWidth="1"/>
    <col min="12048" max="12048" width="12.140625" style="22" customWidth="1"/>
    <col min="12049" max="12049" width="9.140625" style="22" customWidth="1"/>
    <col min="12050" max="12050" width="9.5703125" style="22" customWidth="1"/>
    <col min="12051" max="12294" width="9.140625" style="22"/>
    <col min="12295" max="12295" width="31.42578125" style="22" customWidth="1"/>
    <col min="12296" max="12297" width="7.85546875" style="22" customWidth="1"/>
    <col min="12298" max="12298" width="8.5703125" style="22" customWidth="1"/>
    <col min="12299" max="12299" width="9.5703125" style="22" customWidth="1"/>
    <col min="12300" max="12300" width="12" style="22" customWidth="1"/>
    <col min="12301" max="12301" width="10.140625" style="22" customWidth="1"/>
    <col min="12302" max="12302" width="10.7109375" style="22" customWidth="1"/>
    <col min="12303" max="12303" width="20.28515625" style="22" customWidth="1"/>
    <col min="12304" max="12304" width="12.140625" style="22" customWidth="1"/>
    <col min="12305" max="12305" width="9.140625" style="22" customWidth="1"/>
    <col min="12306" max="12306" width="9.5703125" style="22" customWidth="1"/>
    <col min="12307" max="12550" width="9.140625" style="22"/>
    <col min="12551" max="12551" width="31.42578125" style="22" customWidth="1"/>
    <col min="12552" max="12553" width="7.85546875" style="22" customWidth="1"/>
    <col min="12554" max="12554" width="8.5703125" style="22" customWidth="1"/>
    <col min="12555" max="12555" width="9.5703125" style="22" customWidth="1"/>
    <col min="12556" max="12556" width="12" style="22" customWidth="1"/>
    <col min="12557" max="12557" width="10.140625" style="22" customWidth="1"/>
    <col min="12558" max="12558" width="10.7109375" style="22" customWidth="1"/>
    <col min="12559" max="12559" width="20.28515625" style="22" customWidth="1"/>
    <col min="12560" max="12560" width="12.140625" style="22" customWidth="1"/>
    <col min="12561" max="12561" width="9.140625" style="22" customWidth="1"/>
    <col min="12562" max="12562" width="9.5703125" style="22" customWidth="1"/>
    <col min="12563" max="12806" width="9.140625" style="22"/>
    <col min="12807" max="12807" width="31.42578125" style="22" customWidth="1"/>
    <col min="12808" max="12809" width="7.85546875" style="22" customWidth="1"/>
    <col min="12810" max="12810" width="8.5703125" style="22" customWidth="1"/>
    <col min="12811" max="12811" width="9.5703125" style="22" customWidth="1"/>
    <col min="12812" max="12812" width="12" style="22" customWidth="1"/>
    <col min="12813" max="12813" width="10.140625" style="22" customWidth="1"/>
    <col min="12814" max="12814" width="10.7109375" style="22" customWidth="1"/>
    <col min="12815" max="12815" width="20.28515625" style="22" customWidth="1"/>
    <col min="12816" max="12816" width="12.140625" style="22" customWidth="1"/>
    <col min="12817" max="12817" width="9.140625" style="22" customWidth="1"/>
    <col min="12818" max="12818" width="9.5703125" style="22" customWidth="1"/>
    <col min="12819" max="13062" width="9.140625" style="22"/>
    <col min="13063" max="13063" width="31.42578125" style="22" customWidth="1"/>
    <col min="13064" max="13065" width="7.85546875" style="22" customWidth="1"/>
    <col min="13066" max="13066" width="8.5703125" style="22" customWidth="1"/>
    <col min="13067" max="13067" width="9.5703125" style="22" customWidth="1"/>
    <col min="13068" max="13068" width="12" style="22" customWidth="1"/>
    <col min="13069" max="13069" width="10.140625" style="22" customWidth="1"/>
    <col min="13070" max="13070" width="10.7109375" style="22" customWidth="1"/>
    <col min="13071" max="13071" width="20.28515625" style="22" customWidth="1"/>
    <col min="13072" max="13072" width="12.140625" style="22" customWidth="1"/>
    <col min="13073" max="13073" width="9.140625" style="22" customWidth="1"/>
    <col min="13074" max="13074" width="9.5703125" style="22" customWidth="1"/>
    <col min="13075" max="13318" width="9.140625" style="22"/>
    <col min="13319" max="13319" width="31.42578125" style="22" customWidth="1"/>
    <col min="13320" max="13321" width="7.85546875" style="22" customWidth="1"/>
    <col min="13322" max="13322" width="8.5703125" style="22" customWidth="1"/>
    <col min="13323" max="13323" width="9.5703125" style="22" customWidth="1"/>
    <col min="13324" max="13324" width="12" style="22" customWidth="1"/>
    <col min="13325" max="13325" width="10.140625" style="22" customWidth="1"/>
    <col min="13326" max="13326" width="10.7109375" style="22" customWidth="1"/>
    <col min="13327" max="13327" width="20.28515625" style="22" customWidth="1"/>
    <col min="13328" max="13328" width="12.140625" style="22" customWidth="1"/>
    <col min="13329" max="13329" width="9.140625" style="22" customWidth="1"/>
    <col min="13330" max="13330" width="9.5703125" style="22" customWidth="1"/>
    <col min="13331" max="13574" width="9.140625" style="22"/>
    <col min="13575" max="13575" width="31.42578125" style="22" customWidth="1"/>
    <col min="13576" max="13577" width="7.85546875" style="22" customWidth="1"/>
    <col min="13578" max="13578" width="8.5703125" style="22" customWidth="1"/>
    <col min="13579" max="13579" width="9.5703125" style="22" customWidth="1"/>
    <col min="13580" max="13580" width="12" style="22" customWidth="1"/>
    <col min="13581" max="13581" width="10.140625" style="22" customWidth="1"/>
    <col min="13582" max="13582" width="10.7109375" style="22" customWidth="1"/>
    <col min="13583" max="13583" width="20.28515625" style="22" customWidth="1"/>
    <col min="13584" max="13584" width="12.140625" style="22" customWidth="1"/>
    <col min="13585" max="13585" width="9.140625" style="22" customWidth="1"/>
    <col min="13586" max="13586" width="9.5703125" style="22" customWidth="1"/>
    <col min="13587" max="13830" width="9.140625" style="22"/>
    <col min="13831" max="13831" width="31.42578125" style="22" customWidth="1"/>
    <col min="13832" max="13833" width="7.85546875" style="22" customWidth="1"/>
    <col min="13834" max="13834" width="8.5703125" style="22" customWidth="1"/>
    <col min="13835" max="13835" width="9.5703125" style="22" customWidth="1"/>
    <col min="13836" max="13836" width="12" style="22" customWidth="1"/>
    <col min="13837" max="13837" width="10.140625" style="22" customWidth="1"/>
    <col min="13838" max="13838" width="10.7109375" style="22" customWidth="1"/>
    <col min="13839" max="13839" width="20.28515625" style="22" customWidth="1"/>
    <col min="13840" max="13840" width="12.140625" style="22" customWidth="1"/>
    <col min="13841" max="13841" width="9.140625" style="22" customWidth="1"/>
    <col min="13842" max="13842" width="9.5703125" style="22" customWidth="1"/>
    <col min="13843" max="14086" width="9.140625" style="22"/>
    <col min="14087" max="14087" width="31.42578125" style="22" customWidth="1"/>
    <col min="14088" max="14089" width="7.85546875" style="22" customWidth="1"/>
    <col min="14090" max="14090" width="8.5703125" style="22" customWidth="1"/>
    <col min="14091" max="14091" width="9.5703125" style="22" customWidth="1"/>
    <col min="14092" max="14092" width="12" style="22" customWidth="1"/>
    <col min="14093" max="14093" width="10.140625" style="22" customWidth="1"/>
    <col min="14094" max="14094" width="10.7109375" style="22" customWidth="1"/>
    <col min="14095" max="14095" width="20.28515625" style="22" customWidth="1"/>
    <col min="14096" max="14096" width="12.140625" style="22" customWidth="1"/>
    <col min="14097" max="14097" width="9.140625" style="22" customWidth="1"/>
    <col min="14098" max="14098" width="9.5703125" style="22" customWidth="1"/>
    <col min="14099" max="14342" width="9.140625" style="22"/>
    <col min="14343" max="14343" width="31.42578125" style="22" customWidth="1"/>
    <col min="14344" max="14345" width="7.85546875" style="22" customWidth="1"/>
    <col min="14346" max="14346" width="8.5703125" style="22" customWidth="1"/>
    <col min="14347" max="14347" width="9.5703125" style="22" customWidth="1"/>
    <col min="14348" max="14348" width="12" style="22" customWidth="1"/>
    <col min="14349" max="14349" width="10.140625" style="22" customWidth="1"/>
    <col min="14350" max="14350" width="10.7109375" style="22" customWidth="1"/>
    <col min="14351" max="14351" width="20.28515625" style="22" customWidth="1"/>
    <col min="14352" max="14352" width="12.140625" style="22" customWidth="1"/>
    <col min="14353" max="14353" width="9.140625" style="22" customWidth="1"/>
    <col min="14354" max="14354" width="9.5703125" style="22" customWidth="1"/>
    <col min="14355" max="14598" width="9.140625" style="22"/>
    <col min="14599" max="14599" width="31.42578125" style="22" customWidth="1"/>
    <col min="14600" max="14601" width="7.85546875" style="22" customWidth="1"/>
    <col min="14602" max="14602" width="8.5703125" style="22" customWidth="1"/>
    <col min="14603" max="14603" width="9.5703125" style="22" customWidth="1"/>
    <col min="14604" max="14604" width="12" style="22" customWidth="1"/>
    <col min="14605" max="14605" width="10.140625" style="22" customWidth="1"/>
    <col min="14606" max="14606" width="10.7109375" style="22" customWidth="1"/>
    <col min="14607" max="14607" width="20.28515625" style="22" customWidth="1"/>
    <col min="14608" max="14608" width="12.140625" style="22" customWidth="1"/>
    <col min="14609" max="14609" width="9.140625" style="22" customWidth="1"/>
    <col min="14610" max="14610" width="9.5703125" style="22" customWidth="1"/>
    <col min="14611" max="14854" width="9.140625" style="22"/>
    <col min="14855" max="14855" width="31.42578125" style="22" customWidth="1"/>
    <col min="14856" max="14857" width="7.85546875" style="22" customWidth="1"/>
    <col min="14858" max="14858" width="8.5703125" style="22" customWidth="1"/>
    <col min="14859" max="14859" width="9.5703125" style="22" customWidth="1"/>
    <col min="14860" max="14860" width="12" style="22" customWidth="1"/>
    <col min="14861" max="14861" width="10.140625" style="22" customWidth="1"/>
    <col min="14862" max="14862" width="10.7109375" style="22" customWidth="1"/>
    <col min="14863" max="14863" width="20.28515625" style="22" customWidth="1"/>
    <col min="14864" max="14864" width="12.140625" style="22" customWidth="1"/>
    <col min="14865" max="14865" width="9.140625" style="22" customWidth="1"/>
    <col min="14866" max="14866" width="9.5703125" style="22" customWidth="1"/>
    <col min="14867" max="15110" width="9.140625" style="22"/>
    <col min="15111" max="15111" width="31.42578125" style="22" customWidth="1"/>
    <col min="15112" max="15113" width="7.85546875" style="22" customWidth="1"/>
    <col min="15114" max="15114" width="8.5703125" style="22" customWidth="1"/>
    <col min="15115" max="15115" width="9.5703125" style="22" customWidth="1"/>
    <col min="15116" max="15116" width="12" style="22" customWidth="1"/>
    <col min="15117" max="15117" width="10.140625" style="22" customWidth="1"/>
    <col min="15118" max="15118" width="10.7109375" style="22" customWidth="1"/>
    <col min="15119" max="15119" width="20.28515625" style="22" customWidth="1"/>
    <col min="15120" max="15120" width="12.140625" style="22" customWidth="1"/>
    <col min="15121" max="15121" width="9.140625" style="22" customWidth="1"/>
    <col min="15122" max="15122" width="9.5703125" style="22" customWidth="1"/>
    <col min="15123" max="15366" width="9.140625" style="22"/>
    <col min="15367" max="15367" width="31.42578125" style="22" customWidth="1"/>
    <col min="15368" max="15369" width="7.85546875" style="22" customWidth="1"/>
    <col min="15370" max="15370" width="8.5703125" style="22" customWidth="1"/>
    <col min="15371" max="15371" width="9.5703125" style="22" customWidth="1"/>
    <col min="15372" max="15372" width="12" style="22" customWidth="1"/>
    <col min="15373" max="15373" width="10.140625" style="22" customWidth="1"/>
    <col min="15374" max="15374" width="10.7109375" style="22" customWidth="1"/>
    <col min="15375" max="15375" width="20.28515625" style="22" customWidth="1"/>
    <col min="15376" max="15376" width="12.140625" style="22" customWidth="1"/>
    <col min="15377" max="15377" width="9.140625" style="22" customWidth="1"/>
    <col min="15378" max="15378" width="9.5703125" style="22" customWidth="1"/>
    <col min="15379" max="15622" width="9.140625" style="22"/>
    <col min="15623" max="15623" width="31.42578125" style="22" customWidth="1"/>
    <col min="15624" max="15625" width="7.85546875" style="22" customWidth="1"/>
    <col min="15626" max="15626" width="8.5703125" style="22" customWidth="1"/>
    <col min="15627" max="15627" width="9.5703125" style="22" customWidth="1"/>
    <col min="15628" max="15628" width="12" style="22" customWidth="1"/>
    <col min="15629" max="15629" width="10.140625" style="22" customWidth="1"/>
    <col min="15630" max="15630" width="10.7109375" style="22" customWidth="1"/>
    <col min="15631" max="15631" width="20.28515625" style="22" customWidth="1"/>
    <col min="15632" max="15632" width="12.140625" style="22" customWidth="1"/>
    <col min="15633" max="15633" width="9.140625" style="22" customWidth="1"/>
    <col min="15634" max="15634" width="9.5703125" style="22" customWidth="1"/>
    <col min="15635" max="15878" width="9.140625" style="22"/>
    <col min="15879" max="15879" width="31.42578125" style="22" customWidth="1"/>
    <col min="15880" max="15881" width="7.85546875" style="22" customWidth="1"/>
    <col min="15882" max="15882" width="8.5703125" style="22" customWidth="1"/>
    <col min="15883" max="15883" width="9.5703125" style="22" customWidth="1"/>
    <col min="15884" max="15884" width="12" style="22" customWidth="1"/>
    <col min="15885" max="15885" width="10.140625" style="22" customWidth="1"/>
    <col min="15886" max="15886" width="10.7109375" style="22" customWidth="1"/>
    <col min="15887" max="15887" width="20.28515625" style="22" customWidth="1"/>
    <col min="15888" max="15888" width="12.140625" style="22" customWidth="1"/>
    <col min="15889" max="15889" width="9.140625" style="22" customWidth="1"/>
    <col min="15890" max="15890" width="9.5703125" style="22" customWidth="1"/>
    <col min="15891" max="16134" width="9.140625" style="22"/>
    <col min="16135" max="16135" width="31.42578125" style="22" customWidth="1"/>
    <col min="16136" max="16137" width="7.85546875" style="22" customWidth="1"/>
    <col min="16138" max="16138" width="8.5703125" style="22" customWidth="1"/>
    <col min="16139" max="16139" width="9.5703125" style="22" customWidth="1"/>
    <col min="16140" max="16140" width="12" style="22" customWidth="1"/>
    <col min="16141" max="16141" width="10.140625" style="22" customWidth="1"/>
    <col min="16142" max="16142" width="10.7109375" style="22" customWidth="1"/>
    <col min="16143" max="16143" width="20.28515625" style="22" customWidth="1"/>
    <col min="16144" max="16144" width="12.140625" style="22" customWidth="1"/>
    <col min="16145" max="16145" width="9.140625" style="22" customWidth="1"/>
    <col min="16146" max="16146" width="9.5703125" style="22" customWidth="1"/>
    <col min="16147" max="16384" width="9.140625" style="22"/>
  </cols>
  <sheetData>
    <row r="1" spans="1:33" ht="15.75" x14ac:dyDescent="0.25">
      <c r="B1" s="23" t="s">
        <v>0</v>
      </c>
      <c r="C1" s="23"/>
      <c r="D1" s="23"/>
      <c r="E1" s="23"/>
      <c r="H1" s="24"/>
      <c r="J1" s="25" t="s">
        <v>1</v>
      </c>
      <c r="K1" s="25"/>
      <c r="L1" s="23"/>
      <c r="M1" s="23"/>
      <c r="N1" s="26"/>
      <c r="T1" s="24"/>
      <c r="U1" s="24"/>
      <c r="V1" s="24"/>
      <c r="W1" s="24"/>
      <c r="X1" s="24"/>
      <c r="Y1" s="24"/>
      <c r="Z1" s="24"/>
    </row>
    <row r="2" spans="1:33" ht="15.75" x14ac:dyDescent="0.2">
      <c r="B2" s="102" t="s">
        <v>2</v>
      </c>
      <c r="C2" s="102"/>
      <c r="D2" s="102"/>
      <c r="E2" s="102"/>
      <c r="F2" s="102"/>
      <c r="G2" s="102"/>
      <c r="H2" s="27"/>
      <c r="J2" s="103" t="s">
        <v>41</v>
      </c>
      <c r="K2" s="103"/>
      <c r="L2" s="103"/>
      <c r="M2" s="103"/>
      <c r="N2" s="103"/>
      <c r="Q2" s="28"/>
      <c r="R2" s="28"/>
      <c r="S2" s="28"/>
      <c r="T2" s="29"/>
      <c r="U2" s="29"/>
      <c r="V2" s="29"/>
      <c r="W2" s="29"/>
      <c r="X2" s="29"/>
      <c r="Y2" s="30"/>
      <c r="Z2" s="29"/>
      <c r="AF2" s="50"/>
    </row>
    <row r="3" spans="1:33" ht="15.75" x14ac:dyDescent="0.2">
      <c r="B3" s="102"/>
      <c r="C3" s="102"/>
      <c r="D3" s="102"/>
      <c r="E3" s="102"/>
      <c r="F3" s="102"/>
      <c r="G3" s="102"/>
      <c r="H3" s="27"/>
      <c r="J3" s="103"/>
      <c r="K3" s="103"/>
      <c r="L3" s="103"/>
      <c r="M3" s="103"/>
      <c r="N3" s="103"/>
      <c r="Q3" s="28"/>
      <c r="R3" s="28"/>
      <c r="S3" s="28"/>
      <c r="T3" s="30"/>
      <c r="U3" s="30"/>
      <c r="V3" s="30"/>
      <c r="W3" s="30"/>
      <c r="X3" s="30"/>
      <c r="Y3" s="30"/>
      <c r="Z3" s="30"/>
      <c r="AF3" s="50"/>
    </row>
    <row r="4" spans="1:33" ht="15.75" x14ac:dyDescent="0.25">
      <c r="B4" s="104" t="s">
        <v>3</v>
      </c>
      <c r="C4" s="104"/>
      <c r="D4" s="104"/>
      <c r="E4" s="104"/>
      <c r="F4" s="104"/>
      <c r="G4" s="104"/>
      <c r="H4" s="31"/>
      <c r="J4" s="32" t="s">
        <v>42</v>
      </c>
      <c r="K4" s="32"/>
      <c r="L4" s="32"/>
      <c r="M4" s="32"/>
      <c r="N4" s="32"/>
      <c r="Q4" s="33"/>
      <c r="Z4" s="30"/>
      <c r="AF4" s="50"/>
    </row>
    <row r="5" spans="1:33" ht="15.75" x14ac:dyDescent="0.25">
      <c r="B5" s="34"/>
      <c r="C5" s="34"/>
      <c r="D5" s="33"/>
      <c r="O5" s="35"/>
      <c r="P5" s="34"/>
      <c r="Q5" s="33"/>
      <c r="AA5" s="26"/>
      <c r="AB5" s="26"/>
      <c r="AC5" s="26"/>
      <c r="AD5" s="26"/>
      <c r="AE5" s="26"/>
      <c r="AF5" s="35"/>
    </row>
    <row r="6" spans="1:33" x14ac:dyDescent="0.2">
      <c r="B6" s="28"/>
      <c r="C6" s="28"/>
      <c r="D6" s="28"/>
      <c r="E6" s="28"/>
      <c r="F6" s="28"/>
      <c r="G6" s="30"/>
      <c r="H6" s="105"/>
      <c r="I6" s="105"/>
      <c r="J6" s="105"/>
      <c r="K6" s="105"/>
      <c r="L6" s="105"/>
    </row>
    <row r="7" spans="1:33" x14ac:dyDescent="0.2">
      <c r="B7" s="35"/>
      <c r="C7" s="35"/>
      <c r="D7" s="36"/>
      <c r="E7" s="36"/>
      <c r="G7" s="35"/>
      <c r="H7" s="105"/>
      <c r="I7" s="105"/>
      <c r="J7" s="105"/>
      <c r="K7" s="105"/>
      <c r="L7" s="105"/>
    </row>
    <row r="8" spans="1:33" x14ac:dyDescent="0.2">
      <c r="B8" s="33"/>
      <c r="C8" s="33"/>
      <c r="D8" s="33"/>
      <c r="H8" s="105"/>
      <c r="I8" s="105"/>
      <c r="J8" s="105"/>
      <c r="K8" s="105"/>
      <c r="L8" s="105"/>
    </row>
    <row r="9" spans="1:33" ht="15.75" x14ac:dyDescent="0.2">
      <c r="A9" s="37"/>
      <c r="B9" s="37"/>
      <c r="C9" s="37"/>
      <c r="D9" s="37"/>
      <c r="E9" s="37"/>
      <c r="F9" s="37"/>
      <c r="G9" s="106" t="s">
        <v>4</v>
      </c>
      <c r="H9" s="106"/>
      <c r="I9" s="106"/>
      <c r="J9" s="106"/>
      <c r="K9" s="106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3" ht="15.75" x14ac:dyDescent="0.2">
      <c r="A10" s="38"/>
      <c r="B10" s="38"/>
      <c r="C10" s="38"/>
      <c r="D10" s="38"/>
      <c r="E10" s="38"/>
      <c r="F10" s="38"/>
      <c r="G10" s="107" t="s">
        <v>44</v>
      </c>
      <c r="H10" s="107"/>
      <c r="I10" s="107"/>
      <c r="J10" s="107"/>
      <c r="K10" s="107"/>
      <c r="L10" s="10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33" ht="15.75" x14ac:dyDescent="0.2">
      <c r="B11" s="39"/>
      <c r="C11" s="39"/>
      <c r="D11" s="39"/>
      <c r="E11" s="39"/>
      <c r="F11" s="39"/>
      <c r="G11" s="39"/>
      <c r="H11" s="39"/>
      <c r="I11" s="39" t="s">
        <v>5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spans="1:33" ht="15.75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 t="s">
        <v>213</v>
      </c>
    </row>
    <row r="13" spans="1:33" s="21" customFormat="1" ht="14.25" x14ac:dyDescent="0.2">
      <c r="A13" s="99" t="s">
        <v>6</v>
      </c>
      <c r="B13" s="91" t="s">
        <v>7</v>
      </c>
      <c r="C13" s="51"/>
      <c r="D13" s="91" t="s">
        <v>8</v>
      </c>
      <c r="E13" s="91" t="s">
        <v>9</v>
      </c>
      <c r="F13" s="91" t="s">
        <v>10</v>
      </c>
      <c r="G13" s="99" t="s">
        <v>11</v>
      </c>
      <c r="H13" s="91" t="s">
        <v>12</v>
      </c>
      <c r="I13" s="94" t="s">
        <v>13</v>
      </c>
      <c r="J13" s="95"/>
      <c r="K13" s="96"/>
      <c r="L13" s="97" t="s">
        <v>14</v>
      </c>
      <c r="M13" s="98"/>
      <c r="N13" s="91" t="s">
        <v>15</v>
      </c>
      <c r="O13" s="87" t="s">
        <v>9</v>
      </c>
      <c r="P13" s="87" t="s">
        <v>39</v>
      </c>
      <c r="Q13" s="87" t="s">
        <v>11</v>
      </c>
      <c r="R13" s="87" t="s">
        <v>12</v>
      </c>
      <c r="S13" s="108" t="s">
        <v>13</v>
      </c>
      <c r="T13" s="108"/>
      <c r="U13" s="108"/>
      <c r="V13" s="108"/>
      <c r="W13" s="108"/>
      <c r="X13" s="108"/>
      <c r="Y13" s="108"/>
      <c r="Z13" s="108"/>
      <c r="AA13" s="108"/>
      <c r="AB13" s="108"/>
      <c r="AC13" s="87" t="s">
        <v>14</v>
      </c>
      <c r="AD13" s="87"/>
      <c r="AE13" s="87" t="s">
        <v>40</v>
      </c>
      <c r="AF13" s="87" t="s">
        <v>16</v>
      </c>
      <c r="AG13" s="87" t="s">
        <v>17</v>
      </c>
    </row>
    <row r="14" spans="1:33" s="21" customFormat="1" ht="15" x14ac:dyDescent="0.2">
      <c r="A14" s="100"/>
      <c r="B14" s="92"/>
      <c r="C14" s="52"/>
      <c r="D14" s="92"/>
      <c r="E14" s="92"/>
      <c r="F14" s="92"/>
      <c r="G14" s="100"/>
      <c r="H14" s="92"/>
      <c r="I14" s="88" t="s">
        <v>211</v>
      </c>
      <c r="J14" s="86" t="s">
        <v>18</v>
      </c>
      <c r="K14" s="88" t="s">
        <v>210</v>
      </c>
      <c r="L14" s="88" t="s">
        <v>19</v>
      </c>
      <c r="M14" s="88" t="s">
        <v>20</v>
      </c>
      <c r="N14" s="92"/>
      <c r="O14" s="87"/>
      <c r="P14" s="87"/>
      <c r="Q14" s="87"/>
      <c r="R14" s="87"/>
      <c r="S14" s="86" t="s">
        <v>211</v>
      </c>
      <c r="T14" s="86" t="s">
        <v>18</v>
      </c>
      <c r="U14" s="86" t="s">
        <v>210</v>
      </c>
      <c r="V14" s="86" t="s">
        <v>21</v>
      </c>
      <c r="W14" s="86"/>
      <c r="X14" s="86"/>
      <c r="Y14" s="86"/>
      <c r="Z14" s="86"/>
      <c r="AA14" s="86"/>
      <c r="AB14" s="86"/>
      <c r="AC14" s="86" t="s">
        <v>19</v>
      </c>
      <c r="AD14" s="86" t="s">
        <v>20</v>
      </c>
      <c r="AE14" s="87"/>
      <c r="AF14" s="87"/>
      <c r="AG14" s="87"/>
    </row>
    <row r="15" spans="1:33" s="21" customFormat="1" ht="15" x14ac:dyDescent="0.2">
      <c r="A15" s="100"/>
      <c r="B15" s="92"/>
      <c r="C15" s="52"/>
      <c r="D15" s="92"/>
      <c r="E15" s="92"/>
      <c r="F15" s="92"/>
      <c r="G15" s="100"/>
      <c r="H15" s="92"/>
      <c r="I15" s="89"/>
      <c r="J15" s="86"/>
      <c r="K15" s="89"/>
      <c r="L15" s="89"/>
      <c r="M15" s="89"/>
      <c r="N15" s="92"/>
      <c r="O15" s="87"/>
      <c r="P15" s="87"/>
      <c r="Q15" s="87"/>
      <c r="R15" s="87"/>
      <c r="S15" s="86"/>
      <c r="T15" s="86"/>
      <c r="U15" s="86"/>
      <c r="V15" s="86" t="s">
        <v>31</v>
      </c>
      <c r="W15" s="86"/>
      <c r="X15" s="86"/>
      <c r="Y15" s="86" t="s">
        <v>35</v>
      </c>
      <c r="Z15" s="86" t="s">
        <v>36</v>
      </c>
      <c r="AA15" s="86" t="s">
        <v>37</v>
      </c>
      <c r="AB15" s="86" t="s">
        <v>38</v>
      </c>
      <c r="AC15" s="86"/>
      <c r="AD15" s="86"/>
      <c r="AE15" s="87"/>
      <c r="AF15" s="87"/>
      <c r="AG15" s="87"/>
    </row>
    <row r="16" spans="1:33" s="21" customFormat="1" ht="30" x14ac:dyDescent="0.2">
      <c r="A16" s="101"/>
      <c r="B16" s="93"/>
      <c r="C16" s="53"/>
      <c r="D16" s="93"/>
      <c r="E16" s="93"/>
      <c r="F16" s="93"/>
      <c r="G16" s="101"/>
      <c r="H16" s="93"/>
      <c r="I16" s="90"/>
      <c r="J16" s="86"/>
      <c r="K16" s="90"/>
      <c r="L16" s="90"/>
      <c r="M16" s="90"/>
      <c r="N16" s="93"/>
      <c r="O16" s="87"/>
      <c r="P16" s="87"/>
      <c r="Q16" s="87"/>
      <c r="R16" s="87"/>
      <c r="S16" s="86"/>
      <c r="T16" s="86"/>
      <c r="U16" s="86"/>
      <c r="V16" s="54" t="s">
        <v>32</v>
      </c>
      <c r="W16" s="54" t="s">
        <v>33</v>
      </c>
      <c r="X16" s="54" t="s">
        <v>34</v>
      </c>
      <c r="Y16" s="86"/>
      <c r="Z16" s="86"/>
      <c r="AA16" s="86"/>
      <c r="AB16" s="86"/>
      <c r="AC16" s="86"/>
      <c r="AD16" s="86"/>
      <c r="AE16" s="87"/>
      <c r="AF16" s="87"/>
      <c r="AG16" s="87"/>
    </row>
    <row r="17" spans="1:33" s="21" customFormat="1" ht="15" x14ac:dyDescent="0.2">
      <c r="A17" s="42">
        <v>1</v>
      </c>
      <c r="B17" s="55">
        <v>2</v>
      </c>
      <c r="C17" s="55"/>
      <c r="D17" s="55">
        <v>3</v>
      </c>
      <c r="E17" s="42">
        <v>4</v>
      </c>
      <c r="F17" s="55">
        <v>5</v>
      </c>
      <c r="G17" s="55">
        <v>6</v>
      </c>
      <c r="H17" s="42">
        <v>7</v>
      </c>
      <c r="I17" s="55">
        <v>8</v>
      </c>
      <c r="J17" s="55">
        <v>9</v>
      </c>
      <c r="K17" s="42">
        <v>10</v>
      </c>
      <c r="L17" s="55">
        <v>11</v>
      </c>
      <c r="M17" s="55">
        <v>12</v>
      </c>
      <c r="N17" s="42">
        <v>13</v>
      </c>
      <c r="O17" s="54">
        <v>14</v>
      </c>
      <c r="P17" s="54">
        <v>15</v>
      </c>
      <c r="Q17" s="49">
        <v>16</v>
      </c>
      <c r="R17" s="54">
        <v>17</v>
      </c>
      <c r="S17" s="54">
        <v>18</v>
      </c>
      <c r="T17" s="49">
        <v>19</v>
      </c>
      <c r="U17" s="54">
        <v>20</v>
      </c>
      <c r="V17" s="54">
        <v>21</v>
      </c>
      <c r="W17" s="54">
        <v>22</v>
      </c>
      <c r="X17" s="54">
        <v>23</v>
      </c>
      <c r="Y17" s="54">
        <v>24</v>
      </c>
      <c r="Z17" s="49">
        <v>25</v>
      </c>
      <c r="AA17" s="54">
        <v>26</v>
      </c>
      <c r="AB17" s="54">
        <v>27</v>
      </c>
      <c r="AC17" s="49">
        <v>28</v>
      </c>
      <c r="AD17" s="54">
        <v>29</v>
      </c>
      <c r="AE17" s="54">
        <v>30</v>
      </c>
      <c r="AF17" s="49">
        <v>31</v>
      </c>
      <c r="AG17" s="54">
        <v>32</v>
      </c>
    </row>
    <row r="18" spans="1:33" s="64" customFormat="1" ht="15" x14ac:dyDescent="0.25">
      <c r="A18" s="59" t="s">
        <v>62</v>
      </c>
      <c r="B18" s="60">
        <v>1</v>
      </c>
      <c r="C18" s="60" t="s">
        <v>72</v>
      </c>
      <c r="D18" s="60" t="s">
        <v>153</v>
      </c>
      <c r="E18" s="65" t="s">
        <v>70</v>
      </c>
      <c r="F18" s="61">
        <v>73266</v>
      </c>
      <c r="G18" s="62">
        <f t="shared" ref="G18:G40" si="0">F18</f>
        <v>73266</v>
      </c>
      <c r="H18" s="62">
        <f t="shared" ref="H18:H40" si="1">G18*0.25</f>
        <v>18316.5</v>
      </c>
      <c r="I18" s="61"/>
      <c r="J18" s="61"/>
      <c r="K18" s="61"/>
      <c r="L18" s="61"/>
      <c r="M18" s="62">
        <f t="shared" ref="M18:M40" si="2">(G18+H18)*10%</f>
        <v>9158.25</v>
      </c>
      <c r="N18" s="62">
        <f t="shared" ref="N18:N40" si="3">SUM(G18+H18+I18+J18+L18+M18+K18)</f>
        <v>100740.75</v>
      </c>
      <c r="O18" s="65" t="s">
        <v>70</v>
      </c>
      <c r="P18" s="62">
        <f t="shared" ref="P18:P40" si="4">F18*1.5</f>
        <v>109899</v>
      </c>
      <c r="Q18" s="62">
        <f t="shared" ref="Q18:Q40" si="5">P18*B18</f>
        <v>109899</v>
      </c>
      <c r="R18" s="62">
        <f t="shared" ref="R18:R40" si="6">Q18*0.25</f>
        <v>27474.75</v>
      </c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2">
        <f t="shared" ref="AD18:AD40" si="7">(Q18+R18)*10%</f>
        <v>13737.375</v>
      </c>
      <c r="AE18" s="62">
        <f t="shared" ref="AE18:AE40" si="8">SUM(Q18+R18+S18+T18+Y18+Z18+AA18+AB18+AC18+AD18+V18+W18+X18+U18)</f>
        <v>151111.125</v>
      </c>
      <c r="AF18" s="63">
        <f t="shared" ref="AF18:AF40" si="9">N18</f>
        <v>100740.75</v>
      </c>
      <c r="AG18" s="63">
        <f t="shared" ref="AG18:AG40" si="10">AE18-AF18</f>
        <v>50370.375</v>
      </c>
    </row>
    <row r="19" spans="1:33" s="64" customFormat="1" ht="15" x14ac:dyDescent="0.25">
      <c r="A19" s="69" t="s">
        <v>63</v>
      </c>
      <c r="B19" s="60">
        <v>1</v>
      </c>
      <c r="C19" s="60" t="s">
        <v>73</v>
      </c>
      <c r="D19" s="60" t="s">
        <v>154</v>
      </c>
      <c r="E19" s="65" t="s">
        <v>70</v>
      </c>
      <c r="F19" s="61">
        <v>73266</v>
      </c>
      <c r="G19" s="62">
        <f t="shared" si="0"/>
        <v>73266</v>
      </c>
      <c r="H19" s="62">
        <f t="shared" si="1"/>
        <v>18316.5</v>
      </c>
      <c r="I19" s="61"/>
      <c r="J19" s="61"/>
      <c r="K19" s="61"/>
      <c r="L19" s="61"/>
      <c r="M19" s="62">
        <f t="shared" si="2"/>
        <v>9158.25</v>
      </c>
      <c r="N19" s="62">
        <f t="shared" si="3"/>
        <v>100740.75</v>
      </c>
      <c r="O19" s="65" t="s">
        <v>70</v>
      </c>
      <c r="P19" s="62">
        <f t="shared" si="4"/>
        <v>109899</v>
      </c>
      <c r="Q19" s="62">
        <f t="shared" si="5"/>
        <v>109899</v>
      </c>
      <c r="R19" s="62">
        <f t="shared" si="6"/>
        <v>27474.75</v>
      </c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2">
        <f t="shared" si="7"/>
        <v>13737.375</v>
      </c>
      <c r="AE19" s="62">
        <f t="shared" si="8"/>
        <v>151111.125</v>
      </c>
      <c r="AF19" s="63">
        <f t="shared" si="9"/>
        <v>100740.75</v>
      </c>
      <c r="AG19" s="63">
        <f t="shared" si="10"/>
        <v>50370.375</v>
      </c>
    </row>
    <row r="20" spans="1:33" s="64" customFormat="1" ht="15" x14ac:dyDescent="0.25">
      <c r="A20" s="59" t="s">
        <v>64</v>
      </c>
      <c r="B20" s="60">
        <v>1</v>
      </c>
      <c r="C20" s="60" t="s">
        <v>74</v>
      </c>
      <c r="D20" s="60" t="s">
        <v>155</v>
      </c>
      <c r="E20" s="65" t="s">
        <v>71</v>
      </c>
      <c r="F20" s="61">
        <v>59462</v>
      </c>
      <c r="G20" s="62">
        <f t="shared" si="0"/>
        <v>59462</v>
      </c>
      <c r="H20" s="62">
        <f t="shared" si="1"/>
        <v>14865.5</v>
      </c>
      <c r="I20" s="61"/>
      <c r="J20" s="61"/>
      <c r="K20" s="61"/>
      <c r="L20" s="61"/>
      <c r="M20" s="62">
        <f t="shared" si="2"/>
        <v>7432.75</v>
      </c>
      <c r="N20" s="62">
        <f t="shared" si="3"/>
        <v>81760.25</v>
      </c>
      <c r="O20" s="65" t="s">
        <v>71</v>
      </c>
      <c r="P20" s="62">
        <f t="shared" si="4"/>
        <v>89193</v>
      </c>
      <c r="Q20" s="62">
        <f t="shared" si="5"/>
        <v>89193</v>
      </c>
      <c r="R20" s="62">
        <f t="shared" si="6"/>
        <v>22298.25</v>
      </c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2">
        <f t="shared" si="7"/>
        <v>11149.125</v>
      </c>
      <c r="AE20" s="62">
        <f t="shared" si="8"/>
        <v>122640.375</v>
      </c>
      <c r="AF20" s="63">
        <f t="shared" si="9"/>
        <v>81760.25</v>
      </c>
      <c r="AG20" s="63">
        <f t="shared" si="10"/>
        <v>40880.125</v>
      </c>
    </row>
    <row r="21" spans="1:33" s="21" customFormat="1" ht="15" x14ac:dyDescent="0.25">
      <c r="A21" s="13" t="s">
        <v>65</v>
      </c>
      <c r="B21" s="17">
        <v>1</v>
      </c>
      <c r="C21" s="17" t="s">
        <v>75</v>
      </c>
      <c r="D21" s="17" t="s">
        <v>156</v>
      </c>
      <c r="E21" s="14" t="s">
        <v>71</v>
      </c>
      <c r="F21" s="18">
        <v>63886</v>
      </c>
      <c r="G21" s="19">
        <f t="shared" si="0"/>
        <v>63886</v>
      </c>
      <c r="H21" s="19">
        <f t="shared" si="1"/>
        <v>15971.5</v>
      </c>
      <c r="I21" s="18"/>
      <c r="J21" s="18"/>
      <c r="K21" s="18"/>
      <c r="L21" s="18"/>
      <c r="M21" s="19">
        <f t="shared" si="2"/>
        <v>7985.75</v>
      </c>
      <c r="N21" s="19">
        <f t="shared" si="3"/>
        <v>87843.25</v>
      </c>
      <c r="O21" s="14" t="s">
        <v>71</v>
      </c>
      <c r="P21" s="19">
        <f>F21*1.63</f>
        <v>104134.18</v>
      </c>
      <c r="Q21" s="19">
        <f t="shared" si="5"/>
        <v>104134.18</v>
      </c>
      <c r="R21" s="19">
        <f t="shared" si="6"/>
        <v>26033.544999999998</v>
      </c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9">
        <f t="shared" si="7"/>
        <v>13016.772499999999</v>
      </c>
      <c r="AE21" s="19">
        <f t="shared" si="8"/>
        <v>143184.4975</v>
      </c>
      <c r="AF21" s="20">
        <f t="shared" si="9"/>
        <v>87843.25</v>
      </c>
      <c r="AG21" s="20">
        <f t="shared" si="10"/>
        <v>55341.247499999998</v>
      </c>
    </row>
    <row r="22" spans="1:33" s="78" customFormat="1" ht="15" x14ac:dyDescent="0.25">
      <c r="A22" s="73" t="s">
        <v>66</v>
      </c>
      <c r="B22" s="74">
        <v>1</v>
      </c>
      <c r="C22" s="74" t="s">
        <v>79</v>
      </c>
      <c r="D22" s="74" t="s">
        <v>80</v>
      </c>
      <c r="E22" s="74" t="s">
        <v>78</v>
      </c>
      <c r="F22" s="75">
        <v>75212</v>
      </c>
      <c r="G22" s="76">
        <f t="shared" si="0"/>
        <v>75212</v>
      </c>
      <c r="H22" s="76">
        <f t="shared" si="1"/>
        <v>18803</v>
      </c>
      <c r="I22" s="75"/>
      <c r="J22" s="75"/>
      <c r="K22" s="75">
        <v>17697</v>
      </c>
      <c r="L22" s="75"/>
      <c r="M22" s="76">
        <f t="shared" si="2"/>
        <v>9401.5</v>
      </c>
      <c r="N22" s="76">
        <f t="shared" si="3"/>
        <v>121113.5</v>
      </c>
      <c r="O22" s="74" t="s">
        <v>78</v>
      </c>
      <c r="P22" s="76">
        <f t="shared" si="4"/>
        <v>112818</v>
      </c>
      <c r="Q22" s="76">
        <f t="shared" si="5"/>
        <v>112818</v>
      </c>
      <c r="R22" s="76">
        <f t="shared" si="6"/>
        <v>28204.5</v>
      </c>
      <c r="S22" s="75"/>
      <c r="T22" s="75"/>
      <c r="U22" s="75">
        <v>17697</v>
      </c>
      <c r="V22" s="75"/>
      <c r="W22" s="75"/>
      <c r="X22" s="75"/>
      <c r="Y22" s="75"/>
      <c r="Z22" s="75"/>
      <c r="AA22" s="75"/>
      <c r="AB22" s="75"/>
      <c r="AC22" s="75"/>
      <c r="AD22" s="76">
        <f t="shared" si="7"/>
        <v>14102.25</v>
      </c>
      <c r="AE22" s="76">
        <f t="shared" si="8"/>
        <v>172821.75</v>
      </c>
      <c r="AF22" s="77">
        <f t="shared" si="9"/>
        <v>121113.5</v>
      </c>
      <c r="AG22" s="77">
        <f t="shared" si="10"/>
        <v>51708.25</v>
      </c>
    </row>
    <row r="23" spans="1:33" s="78" customFormat="1" ht="15" x14ac:dyDescent="0.25">
      <c r="A23" s="73" t="s">
        <v>66</v>
      </c>
      <c r="B23" s="74">
        <v>1</v>
      </c>
      <c r="C23" s="74" t="s">
        <v>81</v>
      </c>
      <c r="D23" s="74" t="s">
        <v>82</v>
      </c>
      <c r="E23" s="74" t="s">
        <v>83</v>
      </c>
      <c r="F23" s="75">
        <v>86007</v>
      </c>
      <c r="G23" s="76">
        <f t="shared" si="0"/>
        <v>86007</v>
      </c>
      <c r="H23" s="76">
        <f t="shared" si="1"/>
        <v>21501.75</v>
      </c>
      <c r="I23" s="75"/>
      <c r="J23" s="75"/>
      <c r="K23" s="75">
        <v>17697</v>
      </c>
      <c r="L23" s="75"/>
      <c r="M23" s="76">
        <f t="shared" si="2"/>
        <v>10750.875</v>
      </c>
      <c r="N23" s="76">
        <f t="shared" si="3"/>
        <v>135956.625</v>
      </c>
      <c r="O23" s="74" t="s">
        <v>83</v>
      </c>
      <c r="P23" s="76">
        <f t="shared" si="4"/>
        <v>129010.5</v>
      </c>
      <c r="Q23" s="76">
        <f t="shared" si="5"/>
        <v>129010.5</v>
      </c>
      <c r="R23" s="76">
        <f t="shared" si="6"/>
        <v>32252.625</v>
      </c>
      <c r="S23" s="75"/>
      <c r="T23" s="75"/>
      <c r="U23" s="75">
        <v>17697</v>
      </c>
      <c r="V23" s="75"/>
      <c r="W23" s="75"/>
      <c r="X23" s="75"/>
      <c r="Y23" s="75"/>
      <c r="Z23" s="75"/>
      <c r="AA23" s="75"/>
      <c r="AB23" s="75"/>
      <c r="AC23" s="75"/>
      <c r="AD23" s="76">
        <f t="shared" si="7"/>
        <v>16126.3125</v>
      </c>
      <c r="AE23" s="76">
        <f t="shared" si="8"/>
        <v>195086.4375</v>
      </c>
      <c r="AF23" s="77">
        <f t="shared" si="9"/>
        <v>135956.625</v>
      </c>
      <c r="AG23" s="77">
        <f t="shared" si="10"/>
        <v>59129.8125</v>
      </c>
    </row>
    <row r="24" spans="1:33" s="78" customFormat="1" ht="15" x14ac:dyDescent="0.25">
      <c r="A24" s="73" t="s">
        <v>66</v>
      </c>
      <c r="B24" s="74">
        <v>1</v>
      </c>
      <c r="C24" s="74" t="s">
        <v>84</v>
      </c>
      <c r="D24" s="74" t="s">
        <v>85</v>
      </c>
      <c r="E24" s="74" t="s">
        <v>86</v>
      </c>
      <c r="F24" s="75">
        <v>91317</v>
      </c>
      <c r="G24" s="76">
        <f t="shared" si="0"/>
        <v>91317</v>
      </c>
      <c r="H24" s="76">
        <f t="shared" si="1"/>
        <v>22829.25</v>
      </c>
      <c r="I24" s="75"/>
      <c r="J24" s="75"/>
      <c r="K24" s="75">
        <v>17697</v>
      </c>
      <c r="L24" s="75"/>
      <c r="M24" s="76">
        <f t="shared" si="2"/>
        <v>11414.625</v>
      </c>
      <c r="N24" s="76">
        <f t="shared" si="3"/>
        <v>143257.875</v>
      </c>
      <c r="O24" s="74" t="s">
        <v>86</v>
      </c>
      <c r="P24" s="76">
        <f t="shared" si="4"/>
        <v>136975.5</v>
      </c>
      <c r="Q24" s="76">
        <f t="shared" si="5"/>
        <v>136975.5</v>
      </c>
      <c r="R24" s="76">
        <f t="shared" si="6"/>
        <v>34243.875</v>
      </c>
      <c r="S24" s="75"/>
      <c r="T24" s="75"/>
      <c r="U24" s="75">
        <v>17697</v>
      </c>
      <c r="V24" s="75"/>
      <c r="W24" s="75"/>
      <c r="X24" s="75"/>
      <c r="Y24" s="75"/>
      <c r="Z24" s="75"/>
      <c r="AA24" s="75"/>
      <c r="AB24" s="75"/>
      <c r="AC24" s="75"/>
      <c r="AD24" s="76">
        <f t="shared" si="7"/>
        <v>17121.9375</v>
      </c>
      <c r="AE24" s="76">
        <f t="shared" si="8"/>
        <v>206038.3125</v>
      </c>
      <c r="AF24" s="77">
        <f t="shared" si="9"/>
        <v>143257.875</v>
      </c>
      <c r="AG24" s="77">
        <f t="shared" si="10"/>
        <v>62780.4375</v>
      </c>
    </row>
    <row r="25" spans="1:33" s="78" customFormat="1" ht="15" x14ac:dyDescent="0.25">
      <c r="A25" s="73" t="s">
        <v>66</v>
      </c>
      <c r="B25" s="74">
        <v>1</v>
      </c>
      <c r="C25" s="74" t="s">
        <v>92</v>
      </c>
      <c r="D25" s="74" t="s">
        <v>93</v>
      </c>
      <c r="E25" s="74" t="s">
        <v>94</v>
      </c>
      <c r="F25" s="75">
        <v>75566</v>
      </c>
      <c r="G25" s="76">
        <f t="shared" si="0"/>
        <v>75566</v>
      </c>
      <c r="H25" s="76">
        <f t="shared" si="1"/>
        <v>18891.5</v>
      </c>
      <c r="I25" s="75"/>
      <c r="J25" s="75"/>
      <c r="K25" s="75">
        <v>17697</v>
      </c>
      <c r="L25" s="75"/>
      <c r="M25" s="76">
        <f t="shared" si="2"/>
        <v>9445.75</v>
      </c>
      <c r="N25" s="76">
        <f t="shared" si="3"/>
        <v>121600.25</v>
      </c>
      <c r="O25" s="74" t="s">
        <v>94</v>
      </c>
      <c r="P25" s="76">
        <f t="shared" si="4"/>
        <v>113349</v>
      </c>
      <c r="Q25" s="76">
        <f t="shared" si="5"/>
        <v>113349</v>
      </c>
      <c r="R25" s="76">
        <f t="shared" si="6"/>
        <v>28337.25</v>
      </c>
      <c r="S25" s="75"/>
      <c r="T25" s="75"/>
      <c r="U25" s="75">
        <v>17697</v>
      </c>
      <c r="V25" s="75"/>
      <c r="W25" s="75"/>
      <c r="X25" s="75"/>
      <c r="Y25" s="75"/>
      <c r="Z25" s="75"/>
      <c r="AA25" s="75"/>
      <c r="AB25" s="75"/>
      <c r="AC25" s="75"/>
      <c r="AD25" s="76">
        <f t="shared" si="7"/>
        <v>14168.625</v>
      </c>
      <c r="AE25" s="76">
        <f t="shared" si="8"/>
        <v>173551.875</v>
      </c>
      <c r="AF25" s="77">
        <f t="shared" si="9"/>
        <v>121600.25</v>
      </c>
      <c r="AG25" s="77">
        <f t="shared" si="10"/>
        <v>51951.625</v>
      </c>
    </row>
    <row r="26" spans="1:33" s="78" customFormat="1" ht="15" x14ac:dyDescent="0.25">
      <c r="A26" s="73" t="s">
        <v>66</v>
      </c>
      <c r="B26" s="74">
        <v>1</v>
      </c>
      <c r="C26" s="74" t="s">
        <v>95</v>
      </c>
      <c r="D26" s="74" t="s">
        <v>96</v>
      </c>
      <c r="E26" s="74" t="s">
        <v>83</v>
      </c>
      <c r="F26" s="75">
        <v>92024</v>
      </c>
      <c r="G26" s="76">
        <f t="shared" si="0"/>
        <v>92024</v>
      </c>
      <c r="H26" s="76">
        <f t="shared" si="1"/>
        <v>23006</v>
      </c>
      <c r="I26" s="75"/>
      <c r="J26" s="75"/>
      <c r="K26" s="75">
        <v>17697</v>
      </c>
      <c r="L26" s="75"/>
      <c r="M26" s="76">
        <f t="shared" si="2"/>
        <v>11503</v>
      </c>
      <c r="N26" s="76">
        <f t="shared" si="3"/>
        <v>144230</v>
      </c>
      <c r="O26" s="74" t="s">
        <v>83</v>
      </c>
      <c r="P26" s="76">
        <f t="shared" si="4"/>
        <v>138036</v>
      </c>
      <c r="Q26" s="76">
        <f t="shared" si="5"/>
        <v>138036</v>
      </c>
      <c r="R26" s="76">
        <f t="shared" si="6"/>
        <v>34509</v>
      </c>
      <c r="S26" s="75"/>
      <c r="T26" s="75"/>
      <c r="U26" s="75">
        <v>17697</v>
      </c>
      <c r="V26" s="75"/>
      <c r="W26" s="75"/>
      <c r="X26" s="75"/>
      <c r="Y26" s="75"/>
      <c r="Z26" s="75"/>
      <c r="AA26" s="75"/>
      <c r="AB26" s="75"/>
      <c r="AC26" s="75"/>
      <c r="AD26" s="76">
        <f t="shared" si="7"/>
        <v>17254.5</v>
      </c>
      <c r="AE26" s="76">
        <f t="shared" si="8"/>
        <v>207496.5</v>
      </c>
      <c r="AF26" s="77">
        <f t="shared" si="9"/>
        <v>144230</v>
      </c>
      <c r="AG26" s="77">
        <f t="shared" si="10"/>
        <v>63266.5</v>
      </c>
    </row>
    <row r="27" spans="1:33" s="78" customFormat="1" ht="15" x14ac:dyDescent="0.25">
      <c r="A27" s="73" t="s">
        <v>66</v>
      </c>
      <c r="B27" s="74">
        <v>1</v>
      </c>
      <c r="C27" s="74" t="s">
        <v>97</v>
      </c>
      <c r="D27" s="74" t="s">
        <v>98</v>
      </c>
      <c r="E27" s="74" t="s">
        <v>71</v>
      </c>
      <c r="F27" s="75">
        <v>62470</v>
      </c>
      <c r="G27" s="76">
        <f t="shared" si="0"/>
        <v>62470</v>
      </c>
      <c r="H27" s="76">
        <f t="shared" si="1"/>
        <v>15617.5</v>
      </c>
      <c r="I27" s="75"/>
      <c r="J27" s="75"/>
      <c r="K27" s="75">
        <v>17697</v>
      </c>
      <c r="L27" s="75"/>
      <c r="M27" s="76">
        <f t="shared" si="2"/>
        <v>7808.75</v>
      </c>
      <c r="N27" s="76">
        <f t="shared" si="3"/>
        <v>103593.25</v>
      </c>
      <c r="O27" s="74" t="s">
        <v>71</v>
      </c>
      <c r="P27" s="76">
        <f t="shared" si="4"/>
        <v>93705</v>
      </c>
      <c r="Q27" s="76">
        <f t="shared" si="5"/>
        <v>93705</v>
      </c>
      <c r="R27" s="76">
        <f t="shared" si="6"/>
        <v>23426.25</v>
      </c>
      <c r="S27" s="75"/>
      <c r="T27" s="75"/>
      <c r="U27" s="75">
        <v>17697</v>
      </c>
      <c r="V27" s="75"/>
      <c r="W27" s="75"/>
      <c r="X27" s="75"/>
      <c r="Y27" s="75"/>
      <c r="Z27" s="75"/>
      <c r="AA27" s="75"/>
      <c r="AB27" s="75"/>
      <c r="AC27" s="75"/>
      <c r="AD27" s="76">
        <f t="shared" si="7"/>
        <v>11713.125</v>
      </c>
      <c r="AE27" s="76">
        <f t="shared" si="8"/>
        <v>146541.375</v>
      </c>
      <c r="AF27" s="77">
        <f t="shared" si="9"/>
        <v>103593.25</v>
      </c>
      <c r="AG27" s="77">
        <f t="shared" si="10"/>
        <v>42948.125</v>
      </c>
    </row>
    <row r="28" spans="1:33" s="78" customFormat="1" ht="15" x14ac:dyDescent="0.25">
      <c r="A28" s="73" t="s">
        <v>66</v>
      </c>
      <c r="B28" s="74">
        <v>1</v>
      </c>
      <c r="C28" s="74" t="s">
        <v>99</v>
      </c>
      <c r="D28" s="74" t="s">
        <v>100</v>
      </c>
      <c r="E28" s="74" t="s">
        <v>94</v>
      </c>
      <c r="F28" s="75">
        <v>76628</v>
      </c>
      <c r="G28" s="76">
        <f t="shared" si="0"/>
        <v>76628</v>
      </c>
      <c r="H28" s="76">
        <f t="shared" si="1"/>
        <v>19157</v>
      </c>
      <c r="I28" s="75"/>
      <c r="J28" s="75"/>
      <c r="K28" s="75">
        <v>17697</v>
      </c>
      <c r="L28" s="75"/>
      <c r="M28" s="76">
        <f t="shared" si="2"/>
        <v>9578.5</v>
      </c>
      <c r="N28" s="76">
        <f t="shared" si="3"/>
        <v>123060.5</v>
      </c>
      <c r="O28" s="74" t="s">
        <v>94</v>
      </c>
      <c r="P28" s="76">
        <f t="shared" si="4"/>
        <v>114942</v>
      </c>
      <c r="Q28" s="76">
        <f t="shared" si="5"/>
        <v>114942</v>
      </c>
      <c r="R28" s="76">
        <f t="shared" si="6"/>
        <v>28735.5</v>
      </c>
      <c r="S28" s="75"/>
      <c r="T28" s="75"/>
      <c r="U28" s="75">
        <v>17697</v>
      </c>
      <c r="V28" s="75"/>
      <c r="W28" s="75"/>
      <c r="X28" s="75"/>
      <c r="Y28" s="75"/>
      <c r="Z28" s="75"/>
      <c r="AA28" s="75"/>
      <c r="AB28" s="75"/>
      <c r="AC28" s="75"/>
      <c r="AD28" s="76">
        <f t="shared" si="7"/>
        <v>14367.75</v>
      </c>
      <c r="AE28" s="76">
        <f t="shared" si="8"/>
        <v>175742.25</v>
      </c>
      <c r="AF28" s="77">
        <f t="shared" si="9"/>
        <v>123060.5</v>
      </c>
      <c r="AG28" s="77">
        <f t="shared" si="10"/>
        <v>52681.75</v>
      </c>
    </row>
    <row r="29" spans="1:33" s="78" customFormat="1" ht="15" x14ac:dyDescent="0.25">
      <c r="A29" s="73" t="s">
        <v>66</v>
      </c>
      <c r="B29" s="74">
        <v>1</v>
      </c>
      <c r="C29" s="74" t="s">
        <v>105</v>
      </c>
      <c r="D29" s="74" t="s">
        <v>106</v>
      </c>
      <c r="E29" s="74" t="s">
        <v>94</v>
      </c>
      <c r="F29" s="75">
        <v>74858</v>
      </c>
      <c r="G29" s="76">
        <f t="shared" si="0"/>
        <v>74858</v>
      </c>
      <c r="H29" s="76">
        <f t="shared" si="1"/>
        <v>18714.5</v>
      </c>
      <c r="I29" s="75"/>
      <c r="J29" s="75"/>
      <c r="K29" s="75">
        <v>17697</v>
      </c>
      <c r="L29" s="75"/>
      <c r="M29" s="76">
        <f t="shared" si="2"/>
        <v>9357.25</v>
      </c>
      <c r="N29" s="76">
        <f t="shared" si="3"/>
        <v>120626.75</v>
      </c>
      <c r="O29" s="74" t="s">
        <v>83</v>
      </c>
      <c r="P29" s="76">
        <f t="shared" si="4"/>
        <v>112287</v>
      </c>
      <c r="Q29" s="76">
        <f t="shared" si="5"/>
        <v>112287</v>
      </c>
      <c r="R29" s="76">
        <f t="shared" si="6"/>
        <v>28071.75</v>
      </c>
      <c r="S29" s="75"/>
      <c r="T29" s="75"/>
      <c r="U29" s="75">
        <v>17697</v>
      </c>
      <c r="V29" s="75"/>
      <c r="W29" s="75"/>
      <c r="X29" s="75"/>
      <c r="Y29" s="75"/>
      <c r="Z29" s="75"/>
      <c r="AA29" s="75"/>
      <c r="AB29" s="75"/>
      <c r="AC29" s="75"/>
      <c r="AD29" s="76">
        <f t="shared" si="7"/>
        <v>14035.875</v>
      </c>
      <c r="AE29" s="76">
        <f t="shared" si="8"/>
        <v>172091.625</v>
      </c>
      <c r="AF29" s="77">
        <f t="shared" si="9"/>
        <v>120626.75</v>
      </c>
      <c r="AG29" s="77">
        <f t="shared" si="10"/>
        <v>51464.875</v>
      </c>
    </row>
    <row r="30" spans="1:33" s="78" customFormat="1" ht="15" x14ac:dyDescent="0.25">
      <c r="A30" s="73" t="s">
        <v>66</v>
      </c>
      <c r="B30" s="74">
        <v>1</v>
      </c>
      <c r="C30" s="74" t="s">
        <v>111</v>
      </c>
      <c r="D30" s="79" t="s">
        <v>112</v>
      </c>
      <c r="E30" s="79" t="s">
        <v>91</v>
      </c>
      <c r="F30" s="76">
        <v>83884</v>
      </c>
      <c r="G30" s="76">
        <f t="shared" si="0"/>
        <v>83884</v>
      </c>
      <c r="H30" s="76">
        <f t="shared" si="1"/>
        <v>20971</v>
      </c>
      <c r="I30" s="76"/>
      <c r="J30" s="76"/>
      <c r="K30" s="75">
        <v>17697</v>
      </c>
      <c r="L30" s="76"/>
      <c r="M30" s="76">
        <f t="shared" si="2"/>
        <v>10485.5</v>
      </c>
      <c r="N30" s="76">
        <f t="shared" si="3"/>
        <v>133037.5</v>
      </c>
      <c r="O30" s="79" t="s">
        <v>91</v>
      </c>
      <c r="P30" s="76">
        <f t="shared" si="4"/>
        <v>125826</v>
      </c>
      <c r="Q30" s="76">
        <f t="shared" si="5"/>
        <v>125826</v>
      </c>
      <c r="R30" s="76">
        <f t="shared" si="6"/>
        <v>31456.5</v>
      </c>
      <c r="S30" s="76"/>
      <c r="T30" s="76"/>
      <c r="U30" s="75">
        <v>17697</v>
      </c>
      <c r="V30" s="76"/>
      <c r="W30" s="76"/>
      <c r="X30" s="76"/>
      <c r="Y30" s="76"/>
      <c r="Z30" s="76"/>
      <c r="AA30" s="76"/>
      <c r="AB30" s="76"/>
      <c r="AC30" s="76"/>
      <c r="AD30" s="76">
        <f t="shared" si="7"/>
        <v>15728.25</v>
      </c>
      <c r="AE30" s="76">
        <f t="shared" si="8"/>
        <v>190707.75</v>
      </c>
      <c r="AF30" s="77">
        <f t="shared" si="9"/>
        <v>133037.5</v>
      </c>
      <c r="AG30" s="77">
        <f t="shared" si="10"/>
        <v>57670.25</v>
      </c>
    </row>
    <row r="31" spans="1:33" s="78" customFormat="1" ht="15.75" x14ac:dyDescent="0.25">
      <c r="A31" s="73" t="s">
        <v>66</v>
      </c>
      <c r="B31" s="74">
        <v>1</v>
      </c>
      <c r="C31" s="74" t="s">
        <v>116</v>
      </c>
      <c r="D31" s="79" t="s">
        <v>117</v>
      </c>
      <c r="E31" s="84" t="s">
        <v>118</v>
      </c>
      <c r="F31" s="76">
        <v>79990</v>
      </c>
      <c r="G31" s="76">
        <f t="shared" si="0"/>
        <v>79990</v>
      </c>
      <c r="H31" s="76">
        <f t="shared" si="1"/>
        <v>19997.5</v>
      </c>
      <c r="I31" s="76"/>
      <c r="J31" s="76"/>
      <c r="K31" s="75">
        <v>17697</v>
      </c>
      <c r="L31" s="76"/>
      <c r="M31" s="76">
        <f t="shared" si="2"/>
        <v>9998.75</v>
      </c>
      <c r="N31" s="76">
        <f t="shared" si="3"/>
        <v>127683.25</v>
      </c>
      <c r="O31" s="85" t="s">
        <v>118</v>
      </c>
      <c r="P31" s="76">
        <f t="shared" si="4"/>
        <v>119985</v>
      </c>
      <c r="Q31" s="76">
        <f t="shared" si="5"/>
        <v>119985</v>
      </c>
      <c r="R31" s="76">
        <f t="shared" si="6"/>
        <v>29996.25</v>
      </c>
      <c r="S31" s="76"/>
      <c r="T31" s="76"/>
      <c r="U31" s="75">
        <v>17697</v>
      </c>
      <c r="V31" s="76"/>
      <c r="W31" s="76"/>
      <c r="X31" s="76"/>
      <c r="Y31" s="76"/>
      <c r="Z31" s="76"/>
      <c r="AA31" s="76"/>
      <c r="AB31" s="76"/>
      <c r="AC31" s="76"/>
      <c r="AD31" s="76">
        <f t="shared" si="7"/>
        <v>14998.125</v>
      </c>
      <c r="AE31" s="76">
        <f t="shared" si="8"/>
        <v>182676.375</v>
      </c>
      <c r="AF31" s="77">
        <f t="shared" si="9"/>
        <v>127683.25</v>
      </c>
      <c r="AG31" s="77">
        <f t="shared" si="10"/>
        <v>54993.125</v>
      </c>
    </row>
    <row r="32" spans="1:33" s="78" customFormat="1" ht="15.75" x14ac:dyDescent="0.25">
      <c r="A32" s="73" t="s">
        <v>66</v>
      </c>
      <c r="B32" s="74">
        <v>1</v>
      </c>
      <c r="C32" s="74" t="s">
        <v>123</v>
      </c>
      <c r="D32" s="79" t="s">
        <v>124</v>
      </c>
      <c r="E32" s="84" t="s">
        <v>118</v>
      </c>
      <c r="F32" s="76">
        <v>77867</v>
      </c>
      <c r="G32" s="76">
        <f t="shared" si="0"/>
        <v>77867</v>
      </c>
      <c r="H32" s="76">
        <f t="shared" si="1"/>
        <v>19466.75</v>
      </c>
      <c r="I32" s="76"/>
      <c r="J32" s="76"/>
      <c r="K32" s="75">
        <v>17697</v>
      </c>
      <c r="L32" s="76"/>
      <c r="M32" s="76">
        <f t="shared" si="2"/>
        <v>9733.375</v>
      </c>
      <c r="N32" s="76">
        <f t="shared" si="3"/>
        <v>124764.125</v>
      </c>
      <c r="O32" s="85" t="s">
        <v>118</v>
      </c>
      <c r="P32" s="76">
        <f t="shared" si="4"/>
        <v>116800.5</v>
      </c>
      <c r="Q32" s="76">
        <f t="shared" si="5"/>
        <v>116800.5</v>
      </c>
      <c r="R32" s="76">
        <f t="shared" si="6"/>
        <v>29200.125</v>
      </c>
      <c r="S32" s="76"/>
      <c r="T32" s="76"/>
      <c r="U32" s="75">
        <v>17697</v>
      </c>
      <c r="V32" s="76"/>
      <c r="W32" s="76"/>
      <c r="X32" s="76"/>
      <c r="Y32" s="76"/>
      <c r="Z32" s="76"/>
      <c r="AA32" s="76"/>
      <c r="AB32" s="76"/>
      <c r="AC32" s="76"/>
      <c r="AD32" s="76">
        <f t="shared" si="7"/>
        <v>14600.0625</v>
      </c>
      <c r="AE32" s="76">
        <f t="shared" si="8"/>
        <v>178297.6875</v>
      </c>
      <c r="AF32" s="77">
        <f t="shared" si="9"/>
        <v>124764.125</v>
      </c>
      <c r="AG32" s="77">
        <f t="shared" si="10"/>
        <v>53533.5625</v>
      </c>
    </row>
    <row r="33" spans="1:33" s="78" customFormat="1" ht="15.75" x14ac:dyDescent="0.25">
      <c r="A33" s="73" t="s">
        <v>66</v>
      </c>
      <c r="B33" s="74">
        <v>1</v>
      </c>
      <c r="C33" s="74" t="s">
        <v>131</v>
      </c>
      <c r="D33" s="79" t="s">
        <v>132</v>
      </c>
      <c r="E33" s="84" t="s">
        <v>71</v>
      </c>
      <c r="F33" s="76">
        <v>64594</v>
      </c>
      <c r="G33" s="76">
        <f t="shared" si="0"/>
        <v>64594</v>
      </c>
      <c r="H33" s="76">
        <f t="shared" si="1"/>
        <v>16148.5</v>
      </c>
      <c r="I33" s="76"/>
      <c r="J33" s="76"/>
      <c r="K33" s="75">
        <v>17697</v>
      </c>
      <c r="L33" s="76"/>
      <c r="M33" s="76">
        <f t="shared" si="2"/>
        <v>8074.25</v>
      </c>
      <c r="N33" s="76">
        <f t="shared" si="3"/>
        <v>106513.75</v>
      </c>
      <c r="O33" s="85" t="s">
        <v>71</v>
      </c>
      <c r="P33" s="76">
        <f t="shared" si="4"/>
        <v>96891</v>
      </c>
      <c r="Q33" s="76">
        <f t="shared" si="5"/>
        <v>96891</v>
      </c>
      <c r="R33" s="76">
        <f t="shared" si="6"/>
        <v>24222.75</v>
      </c>
      <c r="S33" s="76"/>
      <c r="T33" s="76"/>
      <c r="U33" s="75">
        <v>17697</v>
      </c>
      <c r="V33" s="76"/>
      <c r="W33" s="76"/>
      <c r="X33" s="76"/>
      <c r="Y33" s="76"/>
      <c r="Z33" s="76"/>
      <c r="AA33" s="76"/>
      <c r="AB33" s="76"/>
      <c r="AC33" s="76"/>
      <c r="AD33" s="76">
        <f t="shared" si="7"/>
        <v>12111.375</v>
      </c>
      <c r="AE33" s="76">
        <f t="shared" si="8"/>
        <v>150922.125</v>
      </c>
      <c r="AF33" s="77">
        <f t="shared" si="9"/>
        <v>106513.75</v>
      </c>
      <c r="AG33" s="77">
        <f t="shared" si="10"/>
        <v>44408.375</v>
      </c>
    </row>
    <row r="34" spans="1:33" s="78" customFormat="1" ht="15.75" x14ac:dyDescent="0.25">
      <c r="A34" s="73" t="s">
        <v>66</v>
      </c>
      <c r="B34" s="74">
        <v>1</v>
      </c>
      <c r="C34" s="74" t="s">
        <v>135</v>
      </c>
      <c r="D34" s="79" t="s">
        <v>136</v>
      </c>
      <c r="E34" s="84" t="s">
        <v>94</v>
      </c>
      <c r="F34" s="76">
        <v>75566</v>
      </c>
      <c r="G34" s="76">
        <f t="shared" si="0"/>
        <v>75566</v>
      </c>
      <c r="H34" s="76">
        <f t="shared" si="1"/>
        <v>18891.5</v>
      </c>
      <c r="I34" s="76"/>
      <c r="J34" s="76"/>
      <c r="K34" s="75">
        <v>17697</v>
      </c>
      <c r="L34" s="76"/>
      <c r="M34" s="76">
        <f t="shared" si="2"/>
        <v>9445.75</v>
      </c>
      <c r="N34" s="76">
        <f t="shared" si="3"/>
        <v>121600.25</v>
      </c>
      <c r="O34" s="85" t="s">
        <v>94</v>
      </c>
      <c r="P34" s="76">
        <f t="shared" si="4"/>
        <v>113349</v>
      </c>
      <c r="Q34" s="76">
        <f t="shared" si="5"/>
        <v>113349</v>
      </c>
      <c r="R34" s="76">
        <f t="shared" si="6"/>
        <v>28337.25</v>
      </c>
      <c r="S34" s="76"/>
      <c r="T34" s="76"/>
      <c r="U34" s="75">
        <v>17697</v>
      </c>
      <c r="V34" s="76"/>
      <c r="W34" s="76"/>
      <c r="X34" s="76"/>
      <c r="Y34" s="76"/>
      <c r="Z34" s="76"/>
      <c r="AA34" s="76"/>
      <c r="AB34" s="76"/>
      <c r="AC34" s="76"/>
      <c r="AD34" s="76">
        <f t="shared" si="7"/>
        <v>14168.625</v>
      </c>
      <c r="AE34" s="76">
        <f t="shared" si="8"/>
        <v>173551.875</v>
      </c>
      <c r="AF34" s="77">
        <f t="shared" si="9"/>
        <v>121600.25</v>
      </c>
      <c r="AG34" s="77">
        <f t="shared" si="10"/>
        <v>51951.625</v>
      </c>
    </row>
    <row r="35" spans="1:33" s="78" customFormat="1" ht="15.75" x14ac:dyDescent="0.25">
      <c r="A35" s="73" t="s">
        <v>66</v>
      </c>
      <c r="B35" s="74">
        <v>1</v>
      </c>
      <c r="C35" s="74" t="s">
        <v>139</v>
      </c>
      <c r="D35" s="79" t="s">
        <v>140</v>
      </c>
      <c r="E35" s="84" t="s">
        <v>94</v>
      </c>
      <c r="F35" s="76">
        <v>77513</v>
      </c>
      <c r="G35" s="76">
        <f t="shared" si="0"/>
        <v>77513</v>
      </c>
      <c r="H35" s="76">
        <f t="shared" si="1"/>
        <v>19378.25</v>
      </c>
      <c r="I35" s="76"/>
      <c r="J35" s="76"/>
      <c r="K35" s="75">
        <v>17697</v>
      </c>
      <c r="L35" s="76"/>
      <c r="M35" s="76">
        <f t="shared" si="2"/>
        <v>9689.125</v>
      </c>
      <c r="N35" s="76">
        <f t="shared" si="3"/>
        <v>124277.375</v>
      </c>
      <c r="O35" s="85" t="s">
        <v>94</v>
      </c>
      <c r="P35" s="76">
        <f t="shared" si="4"/>
        <v>116269.5</v>
      </c>
      <c r="Q35" s="76">
        <f t="shared" si="5"/>
        <v>116269.5</v>
      </c>
      <c r="R35" s="76">
        <f t="shared" si="6"/>
        <v>29067.375</v>
      </c>
      <c r="S35" s="76"/>
      <c r="T35" s="76"/>
      <c r="U35" s="75">
        <v>17697</v>
      </c>
      <c r="V35" s="76"/>
      <c r="W35" s="76"/>
      <c r="X35" s="76"/>
      <c r="Y35" s="76"/>
      <c r="Z35" s="76"/>
      <c r="AA35" s="76"/>
      <c r="AB35" s="76"/>
      <c r="AC35" s="76"/>
      <c r="AD35" s="76">
        <f t="shared" si="7"/>
        <v>14533.6875</v>
      </c>
      <c r="AE35" s="76">
        <f t="shared" si="8"/>
        <v>177567.5625</v>
      </c>
      <c r="AF35" s="77">
        <f t="shared" si="9"/>
        <v>124277.375</v>
      </c>
      <c r="AG35" s="77">
        <f t="shared" si="10"/>
        <v>53290.1875</v>
      </c>
    </row>
    <row r="36" spans="1:33" s="78" customFormat="1" ht="15.75" x14ac:dyDescent="0.25">
      <c r="A36" s="73" t="s">
        <v>66</v>
      </c>
      <c r="B36" s="74">
        <v>1</v>
      </c>
      <c r="C36" s="74" t="s">
        <v>141</v>
      </c>
      <c r="D36" s="79" t="s">
        <v>142</v>
      </c>
      <c r="E36" s="84" t="s">
        <v>91</v>
      </c>
      <c r="F36" s="76">
        <v>81229</v>
      </c>
      <c r="G36" s="76">
        <f t="shared" si="0"/>
        <v>81229</v>
      </c>
      <c r="H36" s="76">
        <f t="shared" si="1"/>
        <v>20307.25</v>
      </c>
      <c r="I36" s="76"/>
      <c r="J36" s="76"/>
      <c r="K36" s="75">
        <v>17697</v>
      </c>
      <c r="L36" s="76"/>
      <c r="M36" s="76">
        <f t="shared" si="2"/>
        <v>10153.625</v>
      </c>
      <c r="N36" s="76">
        <f t="shared" si="3"/>
        <v>129386.875</v>
      </c>
      <c r="O36" s="85" t="s">
        <v>91</v>
      </c>
      <c r="P36" s="76">
        <f t="shared" si="4"/>
        <v>121843.5</v>
      </c>
      <c r="Q36" s="76">
        <f t="shared" si="5"/>
        <v>121843.5</v>
      </c>
      <c r="R36" s="76">
        <f t="shared" si="6"/>
        <v>30460.875</v>
      </c>
      <c r="S36" s="76"/>
      <c r="T36" s="76"/>
      <c r="U36" s="75">
        <v>17697</v>
      </c>
      <c r="V36" s="76"/>
      <c r="W36" s="76"/>
      <c r="X36" s="76"/>
      <c r="Y36" s="76"/>
      <c r="Z36" s="76"/>
      <c r="AA36" s="76"/>
      <c r="AB36" s="76"/>
      <c r="AC36" s="76"/>
      <c r="AD36" s="76">
        <f t="shared" si="7"/>
        <v>15230.4375</v>
      </c>
      <c r="AE36" s="76">
        <f t="shared" si="8"/>
        <v>185231.8125</v>
      </c>
      <c r="AF36" s="77">
        <f t="shared" si="9"/>
        <v>129386.875</v>
      </c>
      <c r="AG36" s="77">
        <f t="shared" si="10"/>
        <v>55844.9375</v>
      </c>
    </row>
    <row r="37" spans="1:33" s="78" customFormat="1" ht="15.75" x14ac:dyDescent="0.25">
      <c r="A37" s="83" t="s">
        <v>66</v>
      </c>
      <c r="B37" s="74">
        <v>1</v>
      </c>
      <c r="C37" s="74" t="s">
        <v>143</v>
      </c>
      <c r="D37" s="79" t="s">
        <v>144</v>
      </c>
      <c r="E37" s="84" t="s">
        <v>91</v>
      </c>
      <c r="F37" s="76">
        <v>86715</v>
      </c>
      <c r="G37" s="76">
        <f t="shared" si="0"/>
        <v>86715</v>
      </c>
      <c r="H37" s="76">
        <f t="shared" si="1"/>
        <v>21678.75</v>
      </c>
      <c r="I37" s="76"/>
      <c r="J37" s="76"/>
      <c r="K37" s="75">
        <v>17697</v>
      </c>
      <c r="L37" s="76"/>
      <c r="M37" s="76">
        <f t="shared" si="2"/>
        <v>10839.375</v>
      </c>
      <c r="N37" s="76">
        <f t="shared" si="3"/>
        <v>136930.125</v>
      </c>
      <c r="O37" s="85" t="s">
        <v>94</v>
      </c>
      <c r="P37" s="76">
        <f t="shared" si="4"/>
        <v>130072.5</v>
      </c>
      <c r="Q37" s="76">
        <f t="shared" si="5"/>
        <v>130072.5</v>
      </c>
      <c r="R37" s="76">
        <f t="shared" si="6"/>
        <v>32518.125</v>
      </c>
      <c r="S37" s="76"/>
      <c r="T37" s="76"/>
      <c r="U37" s="75">
        <v>17697</v>
      </c>
      <c r="V37" s="76"/>
      <c r="W37" s="76"/>
      <c r="X37" s="76"/>
      <c r="Y37" s="76"/>
      <c r="Z37" s="76"/>
      <c r="AA37" s="76"/>
      <c r="AB37" s="76"/>
      <c r="AC37" s="76"/>
      <c r="AD37" s="76">
        <f t="shared" si="7"/>
        <v>16259.0625</v>
      </c>
      <c r="AE37" s="76">
        <f t="shared" si="8"/>
        <v>196546.6875</v>
      </c>
      <c r="AF37" s="77">
        <f t="shared" si="9"/>
        <v>136930.125</v>
      </c>
      <c r="AG37" s="77">
        <f t="shared" si="10"/>
        <v>59616.5625</v>
      </c>
    </row>
    <row r="38" spans="1:33" s="78" customFormat="1" ht="15.75" x14ac:dyDescent="0.25">
      <c r="A38" s="83" t="s">
        <v>66</v>
      </c>
      <c r="B38" s="74">
        <v>1</v>
      </c>
      <c r="C38" s="74" t="s">
        <v>145</v>
      </c>
      <c r="D38" s="79" t="s">
        <v>110</v>
      </c>
      <c r="E38" s="84" t="s">
        <v>94</v>
      </c>
      <c r="F38" s="76">
        <v>74858</v>
      </c>
      <c r="G38" s="76">
        <f t="shared" si="0"/>
        <v>74858</v>
      </c>
      <c r="H38" s="76">
        <f t="shared" si="1"/>
        <v>18714.5</v>
      </c>
      <c r="I38" s="76"/>
      <c r="J38" s="76"/>
      <c r="K38" s="75">
        <v>17697</v>
      </c>
      <c r="L38" s="76"/>
      <c r="M38" s="76">
        <f t="shared" si="2"/>
        <v>9357.25</v>
      </c>
      <c r="N38" s="76">
        <f t="shared" si="3"/>
        <v>120626.75</v>
      </c>
      <c r="O38" s="85" t="s">
        <v>94</v>
      </c>
      <c r="P38" s="76">
        <f t="shared" si="4"/>
        <v>112287</v>
      </c>
      <c r="Q38" s="76">
        <f t="shared" si="5"/>
        <v>112287</v>
      </c>
      <c r="R38" s="76">
        <f t="shared" si="6"/>
        <v>28071.75</v>
      </c>
      <c r="S38" s="76"/>
      <c r="T38" s="76"/>
      <c r="U38" s="75">
        <v>17697</v>
      </c>
      <c r="V38" s="76"/>
      <c r="W38" s="76"/>
      <c r="X38" s="76"/>
      <c r="Y38" s="76"/>
      <c r="Z38" s="76"/>
      <c r="AA38" s="76"/>
      <c r="AB38" s="76"/>
      <c r="AC38" s="76"/>
      <c r="AD38" s="76">
        <f t="shared" si="7"/>
        <v>14035.875</v>
      </c>
      <c r="AE38" s="76">
        <f t="shared" si="8"/>
        <v>172091.625</v>
      </c>
      <c r="AF38" s="77">
        <f t="shared" si="9"/>
        <v>120626.75</v>
      </c>
      <c r="AG38" s="77">
        <f t="shared" si="10"/>
        <v>51464.875</v>
      </c>
    </row>
    <row r="39" spans="1:33" s="78" customFormat="1" ht="15.75" x14ac:dyDescent="0.25">
      <c r="A39" s="83" t="s">
        <v>66</v>
      </c>
      <c r="B39" s="74">
        <v>1</v>
      </c>
      <c r="C39" s="74" t="s">
        <v>146</v>
      </c>
      <c r="D39" s="79" t="s">
        <v>110</v>
      </c>
      <c r="E39" s="84" t="s">
        <v>94</v>
      </c>
      <c r="F39" s="76">
        <v>74858</v>
      </c>
      <c r="G39" s="76">
        <f t="shared" si="0"/>
        <v>74858</v>
      </c>
      <c r="H39" s="76">
        <f t="shared" si="1"/>
        <v>18714.5</v>
      </c>
      <c r="I39" s="76"/>
      <c r="J39" s="76"/>
      <c r="K39" s="75">
        <v>17697</v>
      </c>
      <c r="L39" s="76"/>
      <c r="M39" s="76">
        <f t="shared" si="2"/>
        <v>9357.25</v>
      </c>
      <c r="N39" s="76">
        <f t="shared" si="3"/>
        <v>120626.75</v>
      </c>
      <c r="O39" s="85" t="s">
        <v>94</v>
      </c>
      <c r="P39" s="76">
        <f t="shared" si="4"/>
        <v>112287</v>
      </c>
      <c r="Q39" s="76">
        <f t="shared" si="5"/>
        <v>112287</v>
      </c>
      <c r="R39" s="76">
        <f t="shared" si="6"/>
        <v>28071.75</v>
      </c>
      <c r="S39" s="76"/>
      <c r="T39" s="76"/>
      <c r="U39" s="75">
        <v>17697</v>
      </c>
      <c r="V39" s="76"/>
      <c r="W39" s="76"/>
      <c r="X39" s="76"/>
      <c r="Y39" s="76"/>
      <c r="Z39" s="76"/>
      <c r="AA39" s="76"/>
      <c r="AB39" s="76"/>
      <c r="AC39" s="76"/>
      <c r="AD39" s="76">
        <f t="shared" si="7"/>
        <v>14035.875</v>
      </c>
      <c r="AE39" s="76">
        <f t="shared" si="8"/>
        <v>172091.625</v>
      </c>
      <c r="AF39" s="77">
        <f t="shared" si="9"/>
        <v>120626.75</v>
      </c>
      <c r="AG39" s="77">
        <f t="shared" si="10"/>
        <v>51464.875</v>
      </c>
    </row>
    <row r="40" spans="1:33" s="78" customFormat="1" ht="15.75" x14ac:dyDescent="0.25">
      <c r="A40" s="83" t="s">
        <v>66</v>
      </c>
      <c r="B40" s="74">
        <v>1</v>
      </c>
      <c r="C40" s="74" t="s">
        <v>149</v>
      </c>
      <c r="D40" s="79" t="s">
        <v>152</v>
      </c>
      <c r="E40" s="84" t="s">
        <v>94</v>
      </c>
      <c r="F40" s="76">
        <v>82645</v>
      </c>
      <c r="G40" s="76">
        <f t="shared" si="0"/>
        <v>82645</v>
      </c>
      <c r="H40" s="76">
        <f t="shared" si="1"/>
        <v>20661.25</v>
      </c>
      <c r="I40" s="76"/>
      <c r="J40" s="76"/>
      <c r="K40" s="75">
        <v>17697</v>
      </c>
      <c r="L40" s="76"/>
      <c r="M40" s="76">
        <f t="shared" si="2"/>
        <v>10330.625</v>
      </c>
      <c r="N40" s="76">
        <f t="shared" si="3"/>
        <v>131333.875</v>
      </c>
      <c r="O40" s="85" t="s">
        <v>94</v>
      </c>
      <c r="P40" s="76">
        <f t="shared" si="4"/>
        <v>123967.5</v>
      </c>
      <c r="Q40" s="76">
        <f t="shared" si="5"/>
        <v>123967.5</v>
      </c>
      <c r="R40" s="76">
        <f t="shared" si="6"/>
        <v>30991.875</v>
      </c>
      <c r="S40" s="76"/>
      <c r="T40" s="76"/>
      <c r="U40" s="75">
        <v>17697</v>
      </c>
      <c r="V40" s="76"/>
      <c r="W40" s="76"/>
      <c r="X40" s="76"/>
      <c r="Y40" s="76"/>
      <c r="Z40" s="76"/>
      <c r="AA40" s="76"/>
      <c r="AB40" s="76"/>
      <c r="AC40" s="76"/>
      <c r="AD40" s="76">
        <f t="shared" si="7"/>
        <v>15495.9375</v>
      </c>
      <c r="AE40" s="76">
        <f t="shared" si="8"/>
        <v>188152.3125</v>
      </c>
      <c r="AF40" s="77">
        <f t="shared" si="9"/>
        <v>131333.875</v>
      </c>
      <c r="AG40" s="77">
        <f t="shared" si="10"/>
        <v>56818.4375</v>
      </c>
    </row>
    <row r="41" spans="1:33" s="21" customFormat="1" ht="14.25" x14ac:dyDescent="0.2">
      <c r="A41" s="43" t="s">
        <v>25</v>
      </c>
      <c r="B41" s="44">
        <f>SUM(B18:B40)</f>
        <v>23</v>
      </c>
      <c r="C41" s="44"/>
      <c r="D41" s="44"/>
      <c r="E41" s="44"/>
      <c r="F41" s="45">
        <f t="shared" ref="F41:AG41" si="11">SUM(F18:F40)</f>
        <v>1763681</v>
      </c>
      <c r="G41" s="45">
        <f t="shared" si="11"/>
        <v>1763681</v>
      </c>
      <c r="H41" s="45">
        <f t="shared" si="11"/>
        <v>440920.25</v>
      </c>
      <c r="I41" s="45">
        <f t="shared" si="11"/>
        <v>0</v>
      </c>
      <c r="J41" s="45">
        <f t="shared" si="11"/>
        <v>0</v>
      </c>
      <c r="K41" s="45">
        <f t="shared" si="11"/>
        <v>336243</v>
      </c>
      <c r="L41" s="45">
        <f t="shared" si="11"/>
        <v>0</v>
      </c>
      <c r="M41" s="45">
        <f t="shared" si="11"/>
        <v>220460.125</v>
      </c>
      <c r="N41" s="45">
        <f t="shared" si="11"/>
        <v>2761304.375</v>
      </c>
      <c r="O41" s="45"/>
      <c r="P41" s="45">
        <f t="shared" si="11"/>
        <v>2653826.6799999997</v>
      </c>
      <c r="Q41" s="45">
        <f t="shared" si="11"/>
        <v>2653826.6799999997</v>
      </c>
      <c r="R41" s="45">
        <f t="shared" si="11"/>
        <v>663456.66999999993</v>
      </c>
      <c r="S41" s="45">
        <f t="shared" si="11"/>
        <v>0</v>
      </c>
      <c r="T41" s="45">
        <f t="shared" si="11"/>
        <v>0</v>
      </c>
      <c r="U41" s="45">
        <f t="shared" si="11"/>
        <v>336243</v>
      </c>
      <c r="V41" s="45">
        <f t="shared" si="11"/>
        <v>0</v>
      </c>
      <c r="W41" s="45">
        <f t="shared" si="11"/>
        <v>0</v>
      </c>
      <c r="X41" s="45">
        <f t="shared" si="11"/>
        <v>0</v>
      </c>
      <c r="Y41" s="45">
        <f t="shared" si="11"/>
        <v>0</v>
      </c>
      <c r="Z41" s="45">
        <f t="shared" si="11"/>
        <v>0</v>
      </c>
      <c r="AA41" s="45">
        <f t="shared" si="11"/>
        <v>0</v>
      </c>
      <c r="AB41" s="45">
        <f t="shared" si="11"/>
        <v>0</v>
      </c>
      <c r="AC41" s="45">
        <f t="shared" si="11"/>
        <v>0</v>
      </c>
      <c r="AD41" s="45">
        <f t="shared" si="11"/>
        <v>331728.33499999996</v>
      </c>
      <c r="AE41" s="45">
        <f t="shared" si="11"/>
        <v>3985254.6850000001</v>
      </c>
      <c r="AF41" s="45">
        <f t="shared" si="11"/>
        <v>2761304.375</v>
      </c>
      <c r="AG41" s="45">
        <f t="shared" si="11"/>
        <v>1223950.31</v>
      </c>
    </row>
    <row r="42" spans="1:33" s="64" customFormat="1" ht="15" x14ac:dyDescent="0.25">
      <c r="A42" s="69" t="s">
        <v>157</v>
      </c>
      <c r="B42" s="60">
        <v>1</v>
      </c>
      <c r="C42" s="60" t="s">
        <v>166</v>
      </c>
      <c r="D42" s="60" t="s">
        <v>106</v>
      </c>
      <c r="E42" s="60" t="s">
        <v>184</v>
      </c>
      <c r="F42" s="61">
        <v>80344</v>
      </c>
      <c r="G42" s="62">
        <f>F42</f>
        <v>80344</v>
      </c>
      <c r="H42" s="62"/>
      <c r="I42" s="71"/>
      <c r="J42" s="71"/>
      <c r="K42" s="71"/>
      <c r="L42" s="71"/>
      <c r="M42" s="62">
        <f>(G42+H42)*10%</f>
        <v>8034.4000000000005</v>
      </c>
      <c r="N42" s="62">
        <f>SUM(G42+H42+I42+J42+L42+M42+K42)</f>
        <v>88378.4</v>
      </c>
      <c r="O42" s="60" t="s">
        <v>184</v>
      </c>
      <c r="P42" s="62">
        <f>G42</f>
        <v>80344</v>
      </c>
      <c r="Q42" s="62">
        <f>P42*B42</f>
        <v>80344</v>
      </c>
      <c r="R42" s="62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62">
        <f>(Q42+R42)*10%</f>
        <v>8034.4000000000005</v>
      </c>
      <c r="AE42" s="62">
        <f>SUM(Q42+R42+S42+T42+Y42+Z42+AA42+AB42+AC42+AD42+V42+W42+X42+U42)</f>
        <v>88378.4</v>
      </c>
      <c r="AF42" s="63">
        <f>N42</f>
        <v>88378.4</v>
      </c>
      <c r="AG42" s="63">
        <f>AE42-AF42</f>
        <v>0</v>
      </c>
    </row>
    <row r="43" spans="1:33" s="64" customFormat="1" ht="15" x14ac:dyDescent="0.25">
      <c r="A43" s="69" t="s">
        <v>158</v>
      </c>
      <c r="B43" s="60">
        <v>1</v>
      </c>
      <c r="C43" s="60" t="s">
        <v>167</v>
      </c>
      <c r="D43" s="60" t="s">
        <v>176</v>
      </c>
      <c r="E43" s="60" t="s">
        <v>185</v>
      </c>
      <c r="F43" s="61">
        <v>78398</v>
      </c>
      <c r="G43" s="62">
        <f>F43</f>
        <v>78398</v>
      </c>
      <c r="H43" s="62"/>
      <c r="I43" s="71"/>
      <c r="J43" s="71"/>
      <c r="K43" s="71"/>
      <c r="L43" s="71"/>
      <c r="M43" s="62">
        <f>(G43+H43)*10%</f>
        <v>7839.8</v>
      </c>
      <c r="N43" s="62">
        <f>SUM(G43+H43+I43+J43+L43+M43+K43)</f>
        <v>86237.8</v>
      </c>
      <c r="O43" s="60" t="s">
        <v>185</v>
      </c>
      <c r="P43" s="62">
        <f>G43</f>
        <v>78398</v>
      </c>
      <c r="Q43" s="62">
        <f>P43*B43</f>
        <v>78398</v>
      </c>
      <c r="R43" s="62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62">
        <f>(Q43+R43)*10%</f>
        <v>7839.8</v>
      </c>
      <c r="AE43" s="62">
        <f>SUM(Q43+R43+S43+T43+Y43+Z43+AA43+AB43+AC43+AD43+V43+W43+X43+U43)</f>
        <v>86237.8</v>
      </c>
      <c r="AF43" s="63">
        <f>N43</f>
        <v>86237.8</v>
      </c>
      <c r="AG43" s="63">
        <f>AE43-AF43</f>
        <v>0</v>
      </c>
    </row>
    <row r="44" spans="1:33" s="1" customFormat="1" ht="15" x14ac:dyDescent="0.25">
      <c r="A44" s="9" t="s">
        <v>159</v>
      </c>
      <c r="B44" s="10">
        <v>1</v>
      </c>
      <c r="C44" s="10" t="s">
        <v>168</v>
      </c>
      <c r="D44" s="10" t="s">
        <v>177</v>
      </c>
      <c r="E44" s="10" t="s">
        <v>185</v>
      </c>
      <c r="F44" s="4">
        <v>78398</v>
      </c>
      <c r="G44" s="3">
        <f>F44</f>
        <v>78398</v>
      </c>
      <c r="H44" s="3"/>
      <c r="I44" s="4"/>
      <c r="J44" s="4"/>
      <c r="K44" s="8"/>
      <c r="L44" s="8"/>
      <c r="M44" s="3">
        <f>(G44+H44)*10%</f>
        <v>7839.8</v>
      </c>
      <c r="N44" s="3">
        <f>SUM(G44+H44+I44+J44+L44+M44+K44)</f>
        <v>86237.8</v>
      </c>
      <c r="O44" s="10" t="s">
        <v>185</v>
      </c>
      <c r="P44" s="3">
        <f>G44</f>
        <v>78398</v>
      </c>
      <c r="Q44" s="3">
        <f>P44*B44</f>
        <v>78398</v>
      </c>
      <c r="R44" s="3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3">
        <f>(Q44+R44)*10%</f>
        <v>7839.8</v>
      </c>
      <c r="AE44" s="3">
        <f>SUM(Q44+R44+S44+T44+Y44+Z44+AA44+AB44+AC44+AD44+V44+W44+X44+U44)</f>
        <v>86237.8</v>
      </c>
      <c r="AF44" s="5">
        <f>N44</f>
        <v>86237.8</v>
      </c>
      <c r="AG44" s="5">
        <f>AE44-AF44</f>
        <v>0</v>
      </c>
    </row>
    <row r="45" spans="1:33" s="64" customFormat="1" ht="15" x14ac:dyDescent="0.25">
      <c r="A45" s="69" t="s">
        <v>160</v>
      </c>
      <c r="B45" s="60">
        <v>1</v>
      </c>
      <c r="C45" s="60" t="s">
        <v>169</v>
      </c>
      <c r="D45" s="60" t="s">
        <v>134</v>
      </c>
      <c r="E45" s="60" t="s">
        <v>185</v>
      </c>
      <c r="F45" s="61">
        <v>75566</v>
      </c>
      <c r="G45" s="62">
        <f>F45</f>
        <v>75566</v>
      </c>
      <c r="H45" s="62"/>
      <c r="I45" s="61"/>
      <c r="J45" s="61"/>
      <c r="K45" s="71"/>
      <c r="L45" s="71"/>
      <c r="M45" s="62">
        <f>(G45+H45)*10%</f>
        <v>7556.6</v>
      </c>
      <c r="N45" s="62">
        <f>SUM(G45+H45+I45+J45+L45+M45+K45)</f>
        <v>83122.600000000006</v>
      </c>
      <c r="O45" s="60" t="s">
        <v>185</v>
      </c>
      <c r="P45" s="62">
        <f>G45</f>
        <v>75566</v>
      </c>
      <c r="Q45" s="62">
        <f>P45*B45</f>
        <v>75566</v>
      </c>
      <c r="R45" s="62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62">
        <f>(Q45+R45)*10%</f>
        <v>7556.6</v>
      </c>
      <c r="AE45" s="62">
        <f>SUM(Q45+R45+S45+T45+Y45+Z45+AA45+AB45+AC45+AD45+V45+W45+X45+U45)</f>
        <v>83122.600000000006</v>
      </c>
      <c r="AF45" s="63">
        <f>N45</f>
        <v>83122.600000000006</v>
      </c>
      <c r="AG45" s="63">
        <f>AE45-AF45</f>
        <v>0</v>
      </c>
    </row>
    <row r="46" spans="1:33" s="64" customFormat="1" ht="15" x14ac:dyDescent="0.25">
      <c r="A46" s="69" t="s">
        <v>161</v>
      </c>
      <c r="B46" s="60">
        <v>1</v>
      </c>
      <c r="C46" s="60" t="s">
        <v>170</v>
      </c>
      <c r="D46" s="60" t="s">
        <v>178</v>
      </c>
      <c r="E46" s="60" t="s">
        <v>186</v>
      </c>
      <c r="F46" s="61">
        <v>63178</v>
      </c>
      <c r="G46" s="62">
        <f>F46</f>
        <v>63178</v>
      </c>
      <c r="H46" s="62">
        <v>15662</v>
      </c>
      <c r="I46" s="61">
        <v>5309</v>
      </c>
      <c r="J46" s="61"/>
      <c r="K46" s="71"/>
      <c r="L46" s="71"/>
      <c r="M46" s="62">
        <f>(G46+H46)*10%</f>
        <v>7884</v>
      </c>
      <c r="N46" s="62">
        <f>SUM(G46+H46+I46+J46+L46+M46+K46)</f>
        <v>92033</v>
      </c>
      <c r="O46" s="60" t="s">
        <v>186</v>
      </c>
      <c r="P46" s="62">
        <f>G46</f>
        <v>63178</v>
      </c>
      <c r="Q46" s="62">
        <f>P46*B46</f>
        <v>63178</v>
      </c>
      <c r="R46" s="62">
        <v>15662</v>
      </c>
      <c r="S46" s="61">
        <v>5309</v>
      </c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2">
        <f>(Q46+R46)*10%</f>
        <v>7884</v>
      </c>
      <c r="AE46" s="62">
        <f>SUM(Q46+R46+S46+T46+Y46+Z46+AA46+AB46+AC46+AD46+V46+W46+X46+U46)</f>
        <v>92033</v>
      </c>
      <c r="AF46" s="63">
        <f>N46</f>
        <v>92033</v>
      </c>
      <c r="AG46" s="63">
        <f>AE46-AF46</f>
        <v>0</v>
      </c>
    </row>
    <row r="47" spans="1:33" s="1" customFormat="1" ht="14.25" x14ac:dyDescent="0.2">
      <c r="A47" s="6" t="s">
        <v>26</v>
      </c>
      <c r="B47" s="7">
        <f>SUM(B42:B46)</f>
        <v>5</v>
      </c>
      <c r="C47" s="7"/>
      <c r="D47" s="7"/>
      <c r="E47" s="7"/>
      <c r="F47" s="11">
        <f t="shared" ref="F47:AG47" si="12">SUM(F42:F46)</f>
        <v>375884</v>
      </c>
      <c r="G47" s="11">
        <f t="shared" si="12"/>
        <v>375884</v>
      </c>
      <c r="H47" s="11">
        <f t="shared" si="12"/>
        <v>15662</v>
      </c>
      <c r="I47" s="11">
        <f t="shared" si="12"/>
        <v>5309</v>
      </c>
      <c r="J47" s="11">
        <f t="shared" si="12"/>
        <v>0</v>
      </c>
      <c r="K47" s="11">
        <f t="shared" si="12"/>
        <v>0</v>
      </c>
      <c r="L47" s="11">
        <f t="shared" si="12"/>
        <v>0</v>
      </c>
      <c r="M47" s="11">
        <f t="shared" si="12"/>
        <v>39154.6</v>
      </c>
      <c r="N47" s="11">
        <f t="shared" si="12"/>
        <v>436009.6</v>
      </c>
      <c r="O47" s="11"/>
      <c r="P47" s="11">
        <f t="shared" si="12"/>
        <v>375884</v>
      </c>
      <c r="Q47" s="11">
        <f t="shared" si="12"/>
        <v>375884</v>
      </c>
      <c r="R47" s="11">
        <f t="shared" si="12"/>
        <v>15662</v>
      </c>
      <c r="S47" s="11">
        <f t="shared" si="12"/>
        <v>5309</v>
      </c>
      <c r="T47" s="11">
        <f t="shared" si="12"/>
        <v>0</v>
      </c>
      <c r="U47" s="11">
        <f t="shared" si="12"/>
        <v>0</v>
      </c>
      <c r="V47" s="11">
        <f t="shared" si="12"/>
        <v>0</v>
      </c>
      <c r="W47" s="11">
        <f t="shared" si="12"/>
        <v>0</v>
      </c>
      <c r="X47" s="11">
        <f t="shared" si="12"/>
        <v>0</v>
      </c>
      <c r="Y47" s="11">
        <f t="shared" si="12"/>
        <v>0</v>
      </c>
      <c r="Z47" s="11">
        <f t="shared" si="12"/>
        <v>0</v>
      </c>
      <c r="AA47" s="11">
        <f t="shared" si="12"/>
        <v>0</v>
      </c>
      <c r="AB47" s="11">
        <f t="shared" si="12"/>
        <v>0</v>
      </c>
      <c r="AC47" s="11">
        <f t="shared" si="12"/>
        <v>0</v>
      </c>
      <c r="AD47" s="11">
        <f t="shared" si="12"/>
        <v>39154.6</v>
      </c>
      <c r="AE47" s="11">
        <f t="shared" si="12"/>
        <v>436009.6</v>
      </c>
      <c r="AF47" s="11">
        <f t="shared" si="12"/>
        <v>436009.6</v>
      </c>
      <c r="AG47" s="11">
        <f t="shared" si="12"/>
        <v>0</v>
      </c>
    </row>
    <row r="48" spans="1:33" s="21" customFormat="1" ht="15" x14ac:dyDescent="0.25">
      <c r="A48" s="12" t="s">
        <v>189</v>
      </c>
      <c r="B48" s="17">
        <v>1</v>
      </c>
      <c r="C48" s="44" t="s">
        <v>168</v>
      </c>
      <c r="D48" s="17" t="s">
        <v>205</v>
      </c>
      <c r="E48" s="17" t="s">
        <v>204</v>
      </c>
      <c r="F48" s="19">
        <v>53799</v>
      </c>
      <c r="G48" s="19">
        <f>F48</f>
        <v>53799</v>
      </c>
      <c r="H48" s="19"/>
      <c r="I48" s="19"/>
      <c r="J48" s="19"/>
      <c r="K48" s="19"/>
      <c r="L48" s="19"/>
      <c r="M48" s="19">
        <f>(G48+H48)*10%</f>
        <v>5379.9000000000005</v>
      </c>
      <c r="N48" s="19">
        <f t="shared" ref="N48:N57" si="13">SUM(G48+H48+I48+J48+L48+M48+K48)</f>
        <v>59178.9</v>
      </c>
      <c r="O48" s="17" t="s">
        <v>204</v>
      </c>
      <c r="P48" s="19">
        <f t="shared" ref="P48:P57" si="14">G48</f>
        <v>53799</v>
      </c>
      <c r="Q48" s="19">
        <f>P48*B48</f>
        <v>53799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>
        <f t="shared" ref="AD48:AD57" si="15">(Q48+R48)*10%</f>
        <v>5379.9000000000005</v>
      </c>
      <c r="AE48" s="19">
        <f t="shared" ref="AE48:AE57" si="16">SUM(Q48+R48+S48+T48+Y48+Z48+AA48+AB48+AC48+AD48+V48+W48+X48+U48)</f>
        <v>59178.9</v>
      </c>
      <c r="AF48" s="20">
        <f t="shared" ref="AF48:AF57" si="17">N48</f>
        <v>59178.9</v>
      </c>
      <c r="AG48" s="20">
        <f>AE48-AF48</f>
        <v>0</v>
      </c>
    </row>
    <row r="49" spans="1:33" s="21" customFormat="1" ht="14.25" x14ac:dyDescent="0.2">
      <c r="A49" s="46" t="s">
        <v>27</v>
      </c>
      <c r="B49" s="44">
        <f>SUM(B48)</f>
        <v>1</v>
      </c>
      <c r="C49" s="44"/>
      <c r="D49" s="44"/>
      <c r="E49" s="44"/>
      <c r="F49" s="45">
        <f t="shared" ref="F49:AG49" si="18">SUM(F48)</f>
        <v>53799</v>
      </c>
      <c r="G49" s="45">
        <f t="shared" si="18"/>
        <v>53799</v>
      </c>
      <c r="H49" s="45">
        <f t="shared" si="18"/>
        <v>0</v>
      </c>
      <c r="I49" s="45">
        <f t="shared" si="18"/>
        <v>0</v>
      </c>
      <c r="J49" s="45">
        <f t="shared" si="18"/>
        <v>0</v>
      </c>
      <c r="K49" s="45">
        <f t="shared" si="18"/>
        <v>0</v>
      </c>
      <c r="L49" s="45">
        <f t="shared" si="18"/>
        <v>0</v>
      </c>
      <c r="M49" s="45">
        <f t="shared" si="18"/>
        <v>5379.9000000000005</v>
      </c>
      <c r="N49" s="45">
        <f t="shared" si="18"/>
        <v>59178.9</v>
      </c>
      <c r="O49" s="45"/>
      <c r="P49" s="45">
        <f t="shared" si="18"/>
        <v>53799</v>
      </c>
      <c r="Q49" s="45">
        <f t="shared" si="18"/>
        <v>53799</v>
      </c>
      <c r="R49" s="45">
        <f t="shared" si="18"/>
        <v>0</v>
      </c>
      <c r="S49" s="45">
        <f t="shared" si="18"/>
        <v>0</v>
      </c>
      <c r="T49" s="45">
        <f t="shared" si="18"/>
        <v>0</v>
      </c>
      <c r="U49" s="45">
        <f t="shared" si="18"/>
        <v>0</v>
      </c>
      <c r="V49" s="45">
        <f t="shared" si="18"/>
        <v>0</v>
      </c>
      <c r="W49" s="45">
        <f t="shared" si="18"/>
        <v>0</v>
      </c>
      <c r="X49" s="45">
        <f t="shared" si="18"/>
        <v>0</v>
      </c>
      <c r="Y49" s="45">
        <f t="shared" si="18"/>
        <v>0</v>
      </c>
      <c r="Z49" s="45">
        <f t="shared" si="18"/>
        <v>0</v>
      </c>
      <c r="AA49" s="45">
        <f t="shared" si="18"/>
        <v>0</v>
      </c>
      <c r="AB49" s="45">
        <f t="shared" si="18"/>
        <v>0</v>
      </c>
      <c r="AC49" s="45">
        <f t="shared" si="18"/>
        <v>0</v>
      </c>
      <c r="AD49" s="45">
        <f t="shared" si="18"/>
        <v>5379.9000000000005</v>
      </c>
      <c r="AE49" s="45">
        <f t="shared" si="18"/>
        <v>59178.9</v>
      </c>
      <c r="AF49" s="45">
        <f t="shared" si="18"/>
        <v>59178.9</v>
      </c>
      <c r="AG49" s="45">
        <f t="shared" si="18"/>
        <v>0</v>
      </c>
    </row>
    <row r="50" spans="1:33" s="21" customFormat="1" ht="15" x14ac:dyDescent="0.25">
      <c r="A50" s="57" t="s">
        <v>190</v>
      </c>
      <c r="B50" s="17">
        <v>1</v>
      </c>
      <c r="C50" s="44"/>
      <c r="E50" s="17" t="s">
        <v>206</v>
      </c>
      <c r="F50" s="47">
        <v>51144</v>
      </c>
      <c r="G50" s="19">
        <f>F50*B50</f>
        <v>51144</v>
      </c>
      <c r="H50" s="19"/>
      <c r="I50" s="17"/>
      <c r="J50" s="17"/>
      <c r="K50" s="44"/>
      <c r="L50" s="44"/>
      <c r="M50" s="19">
        <f t="shared" ref="M50:M57" si="19">(G50+H50)*10%</f>
        <v>5114.4000000000005</v>
      </c>
      <c r="N50" s="19">
        <f t="shared" si="13"/>
        <v>56258.400000000001</v>
      </c>
      <c r="O50" s="17" t="s">
        <v>206</v>
      </c>
      <c r="P50" s="19">
        <f>G50</f>
        <v>51144</v>
      </c>
      <c r="Q50" s="19">
        <f>P50</f>
        <v>51144</v>
      </c>
      <c r="R50" s="19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9">
        <f t="shared" si="15"/>
        <v>5114.4000000000005</v>
      </c>
      <c r="AE50" s="19">
        <f t="shared" si="16"/>
        <v>56258.400000000001</v>
      </c>
      <c r="AF50" s="20">
        <f t="shared" si="17"/>
        <v>56258.400000000001</v>
      </c>
      <c r="AG50" s="20">
        <f t="shared" ref="AG50:AG57" si="20">AE50-AF50</f>
        <v>0</v>
      </c>
    </row>
    <row r="51" spans="1:33" s="21" customFormat="1" ht="15" x14ac:dyDescent="0.25">
      <c r="A51" s="57" t="s">
        <v>191</v>
      </c>
      <c r="B51" s="17">
        <v>1</v>
      </c>
      <c r="C51" s="44" t="s">
        <v>216</v>
      </c>
      <c r="D51" s="58"/>
      <c r="E51" s="17" t="s">
        <v>206</v>
      </c>
      <c r="F51" s="47">
        <v>51144</v>
      </c>
      <c r="G51" s="19">
        <f t="shared" ref="G51:G56" si="21">F51*B51</f>
        <v>51144</v>
      </c>
      <c r="H51" s="19"/>
      <c r="I51" s="17"/>
      <c r="J51" s="17"/>
      <c r="K51" s="44"/>
      <c r="L51" s="44"/>
      <c r="M51" s="19">
        <f t="shared" si="19"/>
        <v>5114.4000000000005</v>
      </c>
      <c r="N51" s="19">
        <f t="shared" si="13"/>
        <v>56258.400000000001</v>
      </c>
      <c r="O51" s="17" t="s">
        <v>206</v>
      </c>
      <c r="P51" s="19">
        <f t="shared" si="14"/>
        <v>51144</v>
      </c>
      <c r="Q51" s="19">
        <f t="shared" ref="Q51:Q57" si="22">P51</f>
        <v>51144</v>
      </c>
      <c r="R51" s="19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9">
        <f t="shared" si="15"/>
        <v>5114.4000000000005</v>
      </c>
      <c r="AE51" s="19">
        <f t="shared" si="16"/>
        <v>56258.400000000001</v>
      </c>
      <c r="AF51" s="20">
        <f t="shared" si="17"/>
        <v>56258.400000000001</v>
      </c>
      <c r="AG51" s="20">
        <f t="shared" si="20"/>
        <v>0</v>
      </c>
    </row>
    <row r="52" spans="1:33" s="21" customFormat="1" ht="15" x14ac:dyDescent="0.25">
      <c r="A52" s="57" t="s">
        <v>192</v>
      </c>
      <c r="B52" s="17">
        <v>3</v>
      </c>
      <c r="C52" s="44"/>
      <c r="D52" s="58"/>
      <c r="E52" s="17" t="s">
        <v>207</v>
      </c>
      <c r="F52" s="47">
        <v>50259</v>
      </c>
      <c r="G52" s="19">
        <f t="shared" si="21"/>
        <v>150777</v>
      </c>
      <c r="H52" s="19"/>
      <c r="I52" s="17"/>
      <c r="J52" s="17"/>
      <c r="K52" s="44"/>
      <c r="L52" s="44"/>
      <c r="M52" s="19">
        <f t="shared" si="19"/>
        <v>15077.7</v>
      </c>
      <c r="N52" s="19">
        <f t="shared" si="13"/>
        <v>165854.70000000001</v>
      </c>
      <c r="O52" s="17" t="s">
        <v>207</v>
      </c>
      <c r="P52" s="19">
        <f t="shared" si="14"/>
        <v>150777</v>
      </c>
      <c r="Q52" s="19">
        <f t="shared" si="22"/>
        <v>150777</v>
      </c>
      <c r="R52" s="19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9">
        <f t="shared" si="15"/>
        <v>15077.7</v>
      </c>
      <c r="AE52" s="19">
        <f>SUM(Q52+R52+S52+T52+Y52+Z52+AA52+AB52+AC52+AD52+V52+W52+X52+U52)</f>
        <v>165854.70000000001</v>
      </c>
      <c r="AF52" s="20">
        <f t="shared" si="17"/>
        <v>165854.70000000001</v>
      </c>
      <c r="AG52" s="20">
        <f>AE52-AF52</f>
        <v>0</v>
      </c>
    </row>
    <row r="53" spans="1:33" s="21" customFormat="1" ht="15" x14ac:dyDescent="0.25">
      <c r="A53" s="57" t="s">
        <v>193</v>
      </c>
      <c r="B53" s="17">
        <v>4.5</v>
      </c>
      <c r="C53" s="44"/>
      <c r="D53" s="58"/>
      <c r="E53" s="17" t="s">
        <v>207</v>
      </c>
      <c r="F53" s="47">
        <v>50259</v>
      </c>
      <c r="G53" s="19">
        <f t="shared" si="21"/>
        <v>226165.5</v>
      </c>
      <c r="H53" s="19"/>
      <c r="I53" s="17"/>
      <c r="J53" s="47">
        <v>72373</v>
      </c>
      <c r="K53" s="44"/>
      <c r="L53" s="44"/>
      <c r="M53" s="19">
        <f t="shared" si="19"/>
        <v>22616.550000000003</v>
      </c>
      <c r="N53" s="19">
        <f t="shared" si="13"/>
        <v>321155.05</v>
      </c>
      <c r="O53" s="17" t="s">
        <v>207</v>
      </c>
      <c r="P53" s="19">
        <f t="shared" si="14"/>
        <v>226165.5</v>
      </c>
      <c r="Q53" s="19">
        <f t="shared" si="22"/>
        <v>226165.5</v>
      </c>
      <c r="R53" s="19"/>
      <c r="S53" s="17"/>
      <c r="T53" s="47">
        <v>72373</v>
      </c>
      <c r="U53" s="17"/>
      <c r="V53" s="17"/>
      <c r="W53" s="17"/>
      <c r="X53" s="17"/>
      <c r="Y53" s="17"/>
      <c r="Z53" s="17"/>
      <c r="AA53" s="17"/>
      <c r="AB53" s="17"/>
      <c r="AC53" s="17"/>
      <c r="AD53" s="19">
        <f t="shared" si="15"/>
        <v>22616.550000000003</v>
      </c>
      <c r="AE53" s="19">
        <f t="shared" si="16"/>
        <v>321155.05</v>
      </c>
      <c r="AF53" s="20">
        <f t="shared" si="17"/>
        <v>321155.05</v>
      </c>
      <c r="AG53" s="20">
        <f t="shared" si="20"/>
        <v>0</v>
      </c>
    </row>
    <row r="54" spans="1:33" s="21" customFormat="1" ht="15" x14ac:dyDescent="0.25">
      <c r="A54" s="57" t="s">
        <v>194</v>
      </c>
      <c r="B54" s="17">
        <v>1</v>
      </c>
      <c r="C54" s="44"/>
      <c r="D54" s="58"/>
      <c r="E54" s="17" t="s">
        <v>208</v>
      </c>
      <c r="F54" s="47">
        <v>49729</v>
      </c>
      <c r="G54" s="19">
        <f t="shared" si="21"/>
        <v>49729</v>
      </c>
      <c r="H54" s="19"/>
      <c r="I54" s="17"/>
      <c r="J54" s="47">
        <v>5309</v>
      </c>
      <c r="K54" s="44"/>
      <c r="L54" s="44"/>
      <c r="M54" s="19">
        <f t="shared" si="19"/>
        <v>4972.9000000000005</v>
      </c>
      <c r="N54" s="19">
        <f t="shared" si="13"/>
        <v>60010.9</v>
      </c>
      <c r="O54" s="17" t="s">
        <v>208</v>
      </c>
      <c r="P54" s="19">
        <f t="shared" si="14"/>
        <v>49729</v>
      </c>
      <c r="Q54" s="19">
        <f t="shared" si="22"/>
        <v>49729</v>
      </c>
      <c r="R54" s="19"/>
      <c r="S54" s="17"/>
      <c r="T54" s="47">
        <v>5309</v>
      </c>
      <c r="U54" s="17"/>
      <c r="V54" s="17"/>
      <c r="W54" s="17"/>
      <c r="X54" s="17"/>
      <c r="Y54" s="17"/>
      <c r="Z54" s="17"/>
      <c r="AA54" s="17"/>
      <c r="AB54" s="17"/>
      <c r="AC54" s="17"/>
      <c r="AD54" s="19">
        <f t="shared" si="15"/>
        <v>4972.9000000000005</v>
      </c>
      <c r="AE54" s="19">
        <f t="shared" si="16"/>
        <v>60010.9</v>
      </c>
      <c r="AF54" s="20">
        <f t="shared" si="17"/>
        <v>60010.9</v>
      </c>
      <c r="AG54" s="20">
        <f t="shared" si="20"/>
        <v>0</v>
      </c>
    </row>
    <row r="55" spans="1:33" s="21" customFormat="1" ht="15" x14ac:dyDescent="0.25">
      <c r="A55" s="57" t="s">
        <v>195</v>
      </c>
      <c r="B55" s="17">
        <v>1</v>
      </c>
      <c r="C55" s="44"/>
      <c r="D55" s="58"/>
      <c r="E55" s="17" t="s">
        <v>208</v>
      </c>
      <c r="F55" s="47">
        <v>49729</v>
      </c>
      <c r="G55" s="19">
        <f t="shared" si="21"/>
        <v>49729</v>
      </c>
      <c r="H55" s="19"/>
      <c r="I55" s="17"/>
      <c r="J55" s="47"/>
      <c r="K55" s="44"/>
      <c r="L55" s="44"/>
      <c r="M55" s="19">
        <f t="shared" si="19"/>
        <v>4972.9000000000005</v>
      </c>
      <c r="N55" s="19">
        <f t="shared" si="13"/>
        <v>54701.9</v>
      </c>
      <c r="O55" s="17" t="s">
        <v>208</v>
      </c>
      <c r="P55" s="19">
        <f t="shared" si="14"/>
        <v>49729</v>
      </c>
      <c r="Q55" s="19">
        <f t="shared" si="22"/>
        <v>49729</v>
      </c>
      <c r="R55" s="19"/>
      <c r="S55" s="17"/>
      <c r="T55" s="47"/>
      <c r="U55" s="17"/>
      <c r="V55" s="17"/>
      <c r="W55" s="17"/>
      <c r="X55" s="17"/>
      <c r="Y55" s="17"/>
      <c r="Z55" s="17"/>
      <c r="AA55" s="17"/>
      <c r="AB55" s="17"/>
      <c r="AC55" s="17"/>
      <c r="AD55" s="19">
        <f t="shared" si="15"/>
        <v>4972.9000000000005</v>
      </c>
      <c r="AE55" s="19">
        <f t="shared" si="16"/>
        <v>54701.9</v>
      </c>
      <c r="AF55" s="20">
        <f t="shared" si="17"/>
        <v>54701.9</v>
      </c>
      <c r="AG55" s="20">
        <f t="shared" si="20"/>
        <v>0</v>
      </c>
    </row>
    <row r="56" spans="1:33" s="21" customFormat="1" ht="15" x14ac:dyDescent="0.25">
      <c r="A56" s="57" t="s">
        <v>196</v>
      </c>
      <c r="B56" s="17">
        <v>2</v>
      </c>
      <c r="C56" s="44"/>
      <c r="D56" s="58"/>
      <c r="E56" s="17" t="s">
        <v>209</v>
      </c>
      <c r="F56" s="47">
        <v>49021</v>
      </c>
      <c r="G56" s="19">
        <f t="shared" si="21"/>
        <v>98042</v>
      </c>
      <c r="H56" s="19"/>
      <c r="I56" s="17"/>
      <c r="J56" s="47"/>
      <c r="K56" s="44"/>
      <c r="L56" s="44"/>
      <c r="M56" s="19">
        <f t="shared" si="19"/>
        <v>9804.2000000000007</v>
      </c>
      <c r="N56" s="19">
        <f t="shared" si="13"/>
        <v>107846.2</v>
      </c>
      <c r="O56" s="17" t="s">
        <v>209</v>
      </c>
      <c r="P56" s="19">
        <f t="shared" si="14"/>
        <v>98042</v>
      </c>
      <c r="Q56" s="19">
        <f t="shared" si="22"/>
        <v>98042</v>
      </c>
      <c r="R56" s="19"/>
      <c r="S56" s="17"/>
      <c r="T56" s="47"/>
      <c r="U56" s="17"/>
      <c r="V56" s="17"/>
      <c r="W56" s="17"/>
      <c r="X56" s="17"/>
      <c r="Y56" s="17"/>
      <c r="Z56" s="17"/>
      <c r="AA56" s="17"/>
      <c r="AB56" s="17"/>
      <c r="AC56" s="17"/>
      <c r="AD56" s="19">
        <f t="shared" si="15"/>
        <v>9804.2000000000007</v>
      </c>
      <c r="AE56" s="19">
        <f t="shared" si="16"/>
        <v>107846.2</v>
      </c>
      <c r="AF56" s="20">
        <f t="shared" si="17"/>
        <v>107846.2</v>
      </c>
      <c r="AG56" s="20">
        <f t="shared" si="20"/>
        <v>0</v>
      </c>
    </row>
    <row r="57" spans="1:33" s="21" customFormat="1" ht="15" x14ac:dyDescent="0.25">
      <c r="A57" s="57" t="s">
        <v>197</v>
      </c>
      <c r="B57" s="17">
        <v>3</v>
      </c>
      <c r="C57" s="44"/>
      <c r="D57" s="58"/>
      <c r="E57" s="17" t="s">
        <v>209</v>
      </c>
      <c r="F57" s="47">
        <v>49021</v>
      </c>
      <c r="G57" s="19">
        <f>F57*B57</f>
        <v>147063</v>
      </c>
      <c r="H57" s="19"/>
      <c r="I57" s="17"/>
      <c r="J57" s="47">
        <v>47060</v>
      </c>
      <c r="K57" s="44"/>
      <c r="L57" s="44"/>
      <c r="M57" s="19">
        <f t="shared" si="19"/>
        <v>14706.300000000001</v>
      </c>
      <c r="N57" s="19">
        <f t="shared" si="13"/>
        <v>208829.3</v>
      </c>
      <c r="O57" s="17" t="s">
        <v>209</v>
      </c>
      <c r="P57" s="19">
        <f t="shared" si="14"/>
        <v>147063</v>
      </c>
      <c r="Q57" s="19">
        <f t="shared" si="22"/>
        <v>147063</v>
      </c>
      <c r="R57" s="19"/>
      <c r="S57" s="17"/>
      <c r="T57" s="47">
        <v>47060</v>
      </c>
      <c r="U57" s="17"/>
      <c r="V57" s="17"/>
      <c r="W57" s="17"/>
      <c r="X57" s="17"/>
      <c r="Y57" s="17"/>
      <c r="Z57" s="17"/>
      <c r="AA57" s="17"/>
      <c r="AB57" s="17"/>
      <c r="AC57" s="17"/>
      <c r="AD57" s="19">
        <f t="shared" si="15"/>
        <v>14706.300000000001</v>
      </c>
      <c r="AE57" s="19">
        <f t="shared" si="16"/>
        <v>208829.3</v>
      </c>
      <c r="AF57" s="20">
        <f t="shared" si="17"/>
        <v>208829.3</v>
      </c>
      <c r="AG57" s="20">
        <f t="shared" si="20"/>
        <v>0</v>
      </c>
    </row>
    <row r="58" spans="1:33" s="1" customFormat="1" ht="15" x14ac:dyDescent="0.25">
      <c r="A58" s="9" t="s">
        <v>202</v>
      </c>
      <c r="B58" s="2">
        <v>0.5</v>
      </c>
      <c r="C58" s="7"/>
      <c r="D58" s="15"/>
      <c r="E58" s="2" t="s">
        <v>209</v>
      </c>
      <c r="F58" s="3">
        <v>49021</v>
      </c>
      <c r="G58" s="3">
        <f>F58*B58</f>
        <v>24510.5</v>
      </c>
      <c r="H58" s="3"/>
      <c r="I58" s="7"/>
      <c r="J58" s="11"/>
      <c r="K58" s="7"/>
      <c r="L58" s="7"/>
      <c r="M58" s="3">
        <f>(G58+H58)*10%</f>
        <v>2451.0500000000002</v>
      </c>
      <c r="N58" s="3">
        <f>SUM(G58+H58+I58+J58+L58+M58+K58)</f>
        <v>26961.55</v>
      </c>
      <c r="O58" s="2" t="s">
        <v>209</v>
      </c>
      <c r="P58" s="3">
        <f>G58</f>
        <v>24510.5</v>
      </c>
      <c r="Q58" s="3">
        <f>P58</f>
        <v>24510.5</v>
      </c>
      <c r="R58" s="3"/>
      <c r="S58" s="10"/>
      <c r="T58" s="16"/>
      <c r="U58" s="10"/>
      <c r="V58" s="10"/>
      <c r="W58" s="10"/>
      <c r="X58" s="10"/>
      <c r="Y58" s="10"/>
      <c r="Z58" s="10"/>
      <c r="AA58" s="10"/>
      <c r="AB58" s="10"/>
      <c r="AC58" s="10"/>
      <c r="AD58" s="3">
        <f>(Q58+R58)*10%</f>
        <v>2451.0500000000002</v>
      </c>
      <c r="AE58" s="3">
        <f>SUM(Q58+R58+S58+T58+Y58+Z58+AA58+AB58+AC58+AD58+V58+W58+X58+U58)</f>
        <v>26961.55</v>
      </c>
      <c r="AF58" s="5">
        <f>N58</f>
        <v>26961.55</v>
      </c>
      <c r="AG58" s="5">
        <f>AE58-AF58</f>
        <v>0</v>
      </c>
    </row>
    <row r="59" spans="1:33" s="21" customFormat="1" ht="14.25" x14ac:dyDescent="0.2">
      <c r="A59" s="48" t="s">
        <v>28</v>
      </c>
      <c r="B59" s="44">
        <f>SUM(B50:B58)</f>
        <v>17</v>
      </c>
      <c r="C59" s="44"/>
      <c r="D59" s="44"/>
      <c r="E59" s="44"/>
      <c r="F59" s="45">
        <f t="shared" ref="F59:AG59" si="23">SUM(F50:F58)</f>
        <v>449327</v>
      </c>
      <c r="G59" s="45">
        <f t="shared" si="23"/>
        <v>848304</v>
      </c>
      <c r="H59" s="45">
        <f t="shared" si="23"/>
        <v>0</v>
      </c>
      <c r="I59" s="45">
        <f t="shared" si="23"/>
        <v>0</v>
      </c>
      <c r="J59" s="45">
        <f t="shared" si="23"/>
        <v>124742</v>
      </c>
      <c r="K59" s="45">
        <f t="shared" si="23"/>
        <v>0</v>
      </c>
      <c r="L59" s="45">
        <f t="shared" si="23"/>
        <v>0</v>
      </c>
      <c r="M59" s="45">
        <f t="shared" si="23"/>
        <v>84830.400000000009</v>
      </c>
      <c r="N59" s="45">
        <f t="shared" si="23"/>
        <v>1057876.4000000001</v>
      </c>
      <c r="O59" s="45"/>
      <c r="P59" s="45">
        <f t="shared" si="23"/>
        <v>848304</v>
      </c>
      <c r="Q59" s="45">
        <f t="shared" si="23"/>
        <v>848304</v>
      </c>
      <c r="R59" s="45">
        <f t="shared" si="23"/>
        <v>0</v>
      </c>
      <c r="S59" s="45">
        <f t="shared" si="23"/>
        <v>0</v>
      </c>
      <c r="T59" s="45">
        <f t="shared" si="23"/>
        <v>124742</v>
      </c>
      <c r="U59" s="45">
        <f t="shared" si="23"/>
        <v>0</v>
      </c>
      <c r="V59" s="45">
        <f t="shared" si="23"/>
        <v>0</v>
      </c>
      <c r="W59" s="45">
        <f t="shared" si="23"/>
        <v>0</v>
      </c>
      <c r="X59" s="45">
        <f t="shared" si="23"/>
        <v>0</v>
      </c>
      <c r="Y59" s="45">
        <f t="shared" si="23"/>
        <v>0</v>
      </c>
      <c r="Z59" s="45">
        <f t="shared" si="23"/>
        <v>0</v>
      </c>
      <c r="AA59" s="45">
        <f t="shared" si="23"/>
        <v>0</v>
      </c>
      <c r="AB59" s="45">
        <f t="shared" si="23"/>
        <v>0</v>
      </c>
      <c r="AC59" s="45">
        <f t="shared" si="23"/>
        <v>0</v>
      </c>
      <c r="AD59" s="45">
        <f t="shared" si="23"/>
        <v>84830.400000000009</v>
      </c>
      <c r="AE59" s="45">
        <f t="shared" si="23"/>
        <v>1057876.4000000001</v>
      </c>
      <c r="AF59" s="45">
        <f t="shared" si="23"/>
        <v>1057876.4000000001</v>
      </c>
      <c r="AG59" s="45">
        <f t="shared" si="23"/>
        <v>0</v>
      </c>
    </row>
    <row r="60" spans="1:33" s="21" customFormat="1" ht="14.25" customHeight="1" x14ac:dyDescent="0.2">
      <c r="A60" s="43" t="s">
        <v>29</v>
      </c>
      <c r="B60" s="44">
        <f>B41+B49+B59+B47</f>
        <v>46</v>
      </c>
      <c r="C60" s="44"/>
      <c r="D60" s="44"/>
      <c r="E60" s="44"/>
      <c r="F60" s="45">
        <f t="shared" ref="F60:AG60" si="24">F41+F49+F59+F47</f>
        <v>2642691</v>
      </c>
      <c r="G60" s="45">
        <f t="shared" si="24"/>
        <v>3041668</v>
      </c>
      <c r="H60" s="45">
        <f t="shared" si="24"/>
        <v>456582.25</v>
      </c>
      <c r="I60" s="45">
        <f t="shared" si="24"/>
        <v>5309</v>
      </c>
      <c r="J60" s="45">
        <f t="shared" si="24"/>
        <v>124742</v>
      </c>
      <c r="K60" s="45">
        <f t="shared" si="24"/>
        <v>336243</v>
      </c>
      <c r="L60" s="45">
        <f t="shared" si="24"/>
        <v>0</v>
      </c>
      <c r="M60" s="45">
        <f t="shared" si="24"/>
        <v>349825.02499999997</v>
      </c>
      <c r="N60" s="45">
        <f t="shared" si="24"/>
        <v>4314369.2749999994</v>
      </c>
      <c r="O60" s="45"/>
      <c r="P60" s="45">
        <f t="shared" si="24"/>
        <v>3931813.6799999997</v>
      </c>
      <c r="Q60" s="45">
        <f t="shared" si="24"/>
        <v>3931813.6799999997</v>
      </c>
      <c r="R60" s="45">
        <f t="shared" si="24"/>
        <v>679118.66999999993</v>
      </c>
      <c r="S60" s="45">
        <f t="shared" si="24"/>
        <v>5309</v>
      </c>
      <c r="T60" s="45">
        <f t="shared" si="24"/>
        <v>124742</v>
      </c>
      <c r="U60" s="45">
        <f t="shared" si="24"/>
        <v>336243</v>
      </c>
      <c r="V60" s="45">
        <f t="shared" si="24"/>
        <v>0</v>
      </c>
      <c r="W60" s="45">
        <f t="shared" si="24"/>
        <v>0</v>
      </c>
      <c r="X60" s="45">
        <f t="shared" si="24"/>
        <v>0</v>
      </c>
      <c r="Y60" s="45">
        <f t="shared" si="24"/>
        <v>0</v>
      </c>
      <c r="Z60" s="45">
        <f t="shared" si="24"/>
        <v>0</v>
      </c>
      <c r="AA60" s="45">
        <f t="shared" si="24"/>
        <v>0</v>
      </c>
      <c r="AB60" s="45">
        <f t="shared" si="24"/>
        <v>0</v>
      </c>
      <c r="AC60" s="45">
        <f t="shared" si="24"/>
        <v>0</v>
      </c>
      <c r="AD60" s="45">
        <f t="shared" si="24"/>
        <v>461093.23499999999</v>
      </c>
      <c r="AE60" s="45">
        <f t="shared" si="24"/>
        <v>5538319.585</v>
      </c>
      <c r="AF60" s="45">
        <f t="shared" si="24"/>
        <v>4314369.2749999994</v>
      </c>
      <c r="AG60" s="45">
        <f t="shared" si="24"/>
        <v>1223950.31</v>
      </c>
    </row>
    <row r="62" spans="1:33" ht="15.75" x14ac:dyDescent="0.25">
      <c r="A62" s="23" t="s">
        <v>30</v>
      </c>
      <c r="B62" s="26"/>
      <c r="C62" s="26"/>
      <c r="D62" s="26" t="s">
        <v>43</v>
      </c>
      <c r="I62" s="24"/>
      <c r="J62" s="24"/>
      <c r="K62" s="24"/>
      <c r="L62" s="24"/>
    </row>
  </sheetData>
  <mergeCells count="41">
    <mergeCell ref="G13:G16"/>
    <mergeCell ref="B2:G3"/>
    <mergeCell ref="J2:N3"/>
    <mergeCell ref="B4:G4"/>
    <mergeCell ref="H6:L8"/>
    <mergeCell ref="G9:K9"/>
    <mergeCell ref="G10:L10"/>
    <mergeCell ref="A13:A16"/>
    <mergeCell ref="B13:B16"/>
    <mergeCell ref="D13:D16"/>
    <mergeCell ref="E13:E16"/>
    <mergeCell ref="F13:F16"/>
    <mergeCell ref="V15:X15"/>
    <mergeCell ref="Y15:Y16"/>
    <mergeCell ref="H13:H16"/>
    <mergeCell ref="I13:K13"/>
    <mergeCell ref="L13:M13"/>
    <mergeCell ref="N13:N16"/>
    <mergeCell ref="O13:O16"/>
    <mergeCell ref="P13:P16"/>
    <mergeCell ref="AC13:AD13"/>
    <mergeCell ref="AE13:AE16"/>
    <mergeCell ref="AF13:AF16"/>
    <mergeCell ref="AC14:AC16"/>
    <mergeCell ref="AD14:AD16"/>
    <mergeCell ref="Z15:Z16"/>
    <mergeCell ref="AA15:AA16"/>
    <mergeCell ref="AB15:AB16"/>
    <mergeCell ref="AG13:AG16"/>
    <mergeCell ref="I14:I16"/>
    <mergeCell ref="J14:J16"/>
    <mergeCell ref="K14:K16"/>
    <mergeCell ref="L14:L16"/>
    <mergeCell ref="M14:M16"/>
    <mergeCell ref="S14:S16"/>
    <mergeCell ref="T14:T16"/>
    <mergeCell ref="U14:U16"/>
    <mergeCell ref="V14:AB14"/>
    <mergeCell ref="Q13:Q16"/>
    <mergeCell ref="R13:R16"/>
    <mergeCell ref="S13:AB13"/>
  </mergeCells>
  <pageMargins left="0.19685039370078741" right="0" top="0.78740157480314965" bottom="0.39370078740157483" header="0.31496062992125984" footer="0.31496062992125984"/>
  <pageSetup paperSize="9" scale="49" orientation="landscape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G16"/>
  <sheetViews>
    <sheetView workbookViewId="0">
      <selection activeCell="B15" sqref="B15:G16"/>
    </sheetView>
  </sheetViews>
  <sheetFormatPr defaultRowHeight="12.75" x14ac:dyDescent="0.2"/>
  <sheetData>
    <row r="15" spans="2:7" ht="15.75" x14ac:dyDescent="0.25">
      <c r="B15" s="72"/>
      <c r="C15" s="72">
        <v>2022</v>
      </c>
      <c r="D15" s="72">
        <v>2023</v>
      </c>
      <c r="E15" s="72">
        <v>2024</v>
      </c>
      <c r="F15" s="72">
        <v>2025</v>
      </c>
      <c r="G15" s="72">
        <v>2026</v>
      </c>
    </row>
    <row r="16" spans="2:7" ht="15.75" x14ac:dyDescent="0.25">
      <c r="B16" s="72" t="s">
        <v>217</v>
      </c>
      <c r="C16" s="72">
        <v>120849.5</v>
      </c>
      <c r="D16" s="72">
        <v>131351.1</v>
      </c>
      <c r="E16" s="72">
        <v>140546</v>
      </c>
      <c r="F16" s="72">
        <v>150385</v>
      </c>
      <c r="G16" s="72">
        <v>160912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общая</vt:lpstr>
      <vt:lpstr>024</vt:lpstr>
      <vt:lpstr>052</vt:lpstr>
      <vt:lpstr>Лист1</vt:lpstr>
      <vt:lpstr>общая!Заголовки_для_печати</vt:lpstr>
      <vt:lpstr>общая!Область_печати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рпор</cp:lastModifiedBy>
  <cp:lastPrinted>2021-11-17T07:01:13Z</cp:lastPrinted>
  <dcterms:created xsi:type="dcterms:W3CDTF">2021-09-14T11:46:22Z</dcterms:created>
  <dcterms:modified xsi:type="dcterms:W3CDTF">2022-02-03T09:28:19Z</dcterms:modified>
</cp:coreProperties>
</file>